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https://iupac365.sharepoint.com/sites/CommitteesDivisions/Shared Documents/02_committees/03_fc_finance/budget_24_25/"/>
    </mc:Choice>
  </mc:AlternateContent>
  <xr:revisionPtr revIDLastSave="616" documentId="8_{17EA75F4-E6B7-410B-8AC9-3B07C541D8A0}" xr6:coauthVersionLast="47" xr6:coauthVersionMax="47" xr10:uidLastSave="{57936090-9F7E-4448-AC5D-2D609F571F91}"/>
  <bookViews>
    <workbookView xWindow="-110" yWindow="-110" windowWidth="19420" windowHeight="10420" tabRatio="794" xr2:uid="{29FFB5C4-D6D4-494D-9656-929939E36775}"/>
  </bookViews>
  <sheets>
    <sheet name="read_me" sheetId="33" r:id="rId1"/>
    <sheet name="1_balanced_GA260k_7%" sheetId="29" r:id="rId2"/>
    <sheet name="2_deficit_GA300k_0%" sheetId="1" r:id="rId3"/>
    <sheet name="Compare_1_and_2" sheetId="31" r:id="rId4"/>
    <sheet name="Assignable_vs_Budgeted_allocati" sheetId="36" r:id="rId5"/>
    <sheet name="Per_body_25%_SB" sheetId="35"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6" i="35" l="1"/>
  <c r="K4" i="36"/>
  <c r="M6" i="35"/>
  <c r="R30" i="35"/>
  <c r="T8" i="35"/>
  <c r="S8" i="35"/>
  <c r="T7" i="35"/>
  <c r="S7" i="35"/>
  <c r="T6" i="35"/>
  <c r="V6" i="35" s="1"/>
  <c r="U5" i="35"/>
  <c r="I30" i="35"/>
  <c r="K9" i="35"/>
  <c r="K10" i="35" s="1"/>
  <c r="K8" i="35"/>
  <c r="K7" i="35"/>
  <c r="J8" i="35"/>
  <c r="J7" i="35"/>
  <c r="K6" i="35"/>
  <c r="L5" i="35"/>
  <c r="H184" i="29"/>
  <c r="F184" i="29"/>
  <c r="H183" i="29"/>
  <c r="F183" i="29"/>
  <c r="H181" i="29"/>
  <c r="F181" i="29"/>
  <c r="H179" i="29"/>
  <c r="F179" i="29"/>
  <c r="H177" i="29"/>
  <c r="F177" i="29"/>
  <c r="H176" i="29"/>
  <c r="H171" i="29"/>
  <c r="H175" i="29"/>
  <c r="H172" i="29"/>
  <c r="F171" i="29"/>
  <c r="H170" i="29"/>
  <c r="F176" i="29"/>
  <c r="F175" i="29"/>
  <c r="F172" i="29"/>
  <c r="H174" i="29"/>
  <c r="F174" i="29"/>
  <c r="D8" i="35"/>
  <c r="D7" i="35"/>
  <c r="D6" i="35"/>
  <c r="D9" i="35" s="1"/>
  <c r="D10" i="35" s="1"/>
  <c r="O173" i="29"/>
  <c r="P173" i="29"/>
  <c r="Q173" i="29"/>
  <c r="R173" i="29"/>
  <c r="N173" i="29"/>
  <c r="O172" i="29"/>
  <c r="P172" i="29"/>
  <c r="Q172" i="29"/>
  <c r="R172" i="29"/>
  <c r="N172" i="29"/>
  <c r="O171" i="29"/>
  <c r="P171" i="29"/>
  <c r="Q171" i="29"/>
  <c r="R171" i="29"/>
  <c r="N171" i="29"/>
  <c r="O170" i="29"/>
  <c r="P170" i="29"/>
  <c r="Q170" i="29"/>
  <c r="R170" i="29"/>
  <c r="N170" i="29"/>
  <c r="O169" i="29"/>
  <c r="P169" i="29"/>
  <c r="Q169" i="29"/>
  <c r="R169" i="29"/>
  <c r="N169" i="29"/>
  <c r="O168" i="29"/>
  <c r="P168" i="29"/>
  <c r="Q168" i="29"/>
  <c r="R168" i="29"/>
  <c r="N168" i="29"/>
  <c r="C9" i="35"/>
  <c r="B9" i="35"/>
  <c r="H208" i="31"/>
  <c r="F208" i="31"/>
  <c r="H212" i="31"/>
  <c r="H215" i="31"/>
  <c r="F213" i="31"/>
  <c r="H207" i="31"/>
  <c r="F207" i="31"/>
  <c r="F206" i="31"/>
  <c r="H206" i="31"/>
  <c r="H153" i="1"/>
  <c r="F153" i="1"/>
  <c r="H103" i="1"/>
  <c r="F103" i="1"/>
  <c r="H58" i="1"/>
  <c r="H60" i="1" s="1"/>
  <c r="F58" i="1"/>
  <c r="F60" i="1" s="1"/>
  <c r="H52" i="1"/>
  <c r="F52" i="1"/>
  <c r="H94" i="29"/>
  <c r="H103" i="29" s="1"/>
  <c r="H72" i="29"/>
  <c r="H182" i="31"/>
  <c r="H181" i="31"/>
  <c r="H179" i="31"/>
  <c r="H175" i="31"/>
  <c r="F175" i="31"/>
  <c r="H173" i="31"/>
  <c r="H172" i="31"/>
  <c r="H171" i="31"/>
  <c r="H170" i="31"/>
  <c r="H169" i="31"/>
  <c r="H168" i="31"/>
  <c r="F182" i="31"/>
  <c r="F181" i="31"/>
  <c r="F180" i="31"/>
  <c r="F179" i="31"/>
  <c r="F173" i="31"/>
  <c r="F172" i="31"/>
  <c r="F171" i="31"/>
  <c r="F170" i="31"/>
  <c r="F169" i="31"/>
  <c r="F168" i="31"/>
  <c r="H94" i="31"/>
  <c r="H72" i="31"/>
  <c r="H52" i="29"/>
  <c r="H58" i="29"/>
  <c r="H152" i="29"/>
  <c r="F152" i="29"/>
  <c r="F103" i="29"/>
  <c r="F58" i="29"/>
  <c r="F52" i="29"/>
  <c r="F60" i="29" s="1"/>
  <c r="H58" i="31"/>
  <c r="H52" i="31"/>
  <c r="H152" i="31"/>
  <c r="F152" i="31"/>
  <c r="F103" i="31"/>
  <c r="F58" i="31"/>
  <c r="F52" i="31"/>
  <c r="T181" i="31"/>
  <c r="T180" i="31"/>
  <c r="T179" i="31"/>
  <c r="T175" i="31"/>
  <c r="T173" i="31"/>
  <c r="T172" i="31"/>
  <c r="T171" i="31"/>
  <c r="T170" i="31"/>
  <c r="T169" i="31"/>
  <c r="T168" i="31"/>
  <c r="R182" i="31"/>
  <c r="R181" i="31"/>
  <c r="R180" i="31"/>
  <c r="R179" i="31"/>
  <c r="R175" i="31"/>
  <c r="R173" i="31"/>
  <c r="R172" i="31"/>
  <c r="R171" i="31"/>
  <c r="R170" i="31"/>
  <c r="R169" i="31"/>
  <c r="R168" i="31"/>
  <c r="T149" i="31"/>
  <c r="T152" i="31" s="1"/>
  <c r="R152" i="31"/>
  <c r="T103" i="31"/>
  <c r="R103" i="31"/>
  <c r="R52" i="31"/>
  <c r="T52" i="31"/>
  <c r="T58" i="31"/>
  <c r="R58" i="31"/>
  <c r="K14" i="35" l="1"/>
  <c r="K19" i="35"/>
  <c r="K22" i="35"/>
  <c r="K13" i="35"/>
  <c r="K26" i="35"/>
  <c r="K27" i="35"/>
  <c r="K29" i="35"/>
  <c r="K12" i="35"/>
  <c r="K30" i="35" s="1"/>
  <c r="K23" i="35"/>
  <c r="K25" i="35"/>
  <c r="K15" i="35"/>
  <c r="K18" i="35"/>
  <c r="K20" i="35"/>
  <c r="K24" i="35"/>
  <c r="K16" i="35"/>
  <c r="K28" i="35"/>
  <c r="K17" i="35"/>
  <c r="K21" i="35"/>
  <c r="T9" i="35"/>
  <c r="T10" i="35" s="1"/>
  <c r="T29" i="35" s="1"/>
  <c r="J9" i="35"/>
  <c r="S9" i="35"/>
  <c r="U9" i="35" s="1"/>
  <c r="T16" i="35"/>
  <c r="T12" i="35"/>
  <c r="T21" i="35"/>
  <c r="T17" i="35"/>
  <c r="H154" i="29"/>
  <c r="H60" i="29"/>
  <c r="H156" i="29" s="1"/>
  <c r="D17" i="35"/>
  <c r="D29" i="35"/>
  <c r="D18" i="35"/>
  <c r="D12" i="35"/>
  <c r="D19" i="35"/>
  <c r="D20" i="35"/>
  <c r="D21" i="35"/>
  <c r="D22" i="35"/>
  <c r="D23" i="35"/>
  <c r="D24" i="35"/>
  <c r="D25" i="35"/>
  <c r="D14" i="35"/>
  <c r="D26" i="35"/>
  <c r="D15" i="35"/>
  <c r="D27" i="35"/>
  <c r="E7" i="35" s="1"/>
  <c r="D28" i="35"/>
  <c r="D16" i="35"/>
  <c r="D13" i="35"/>
  <c r="E8" i="35"/>
  <c r="E6" i="35"/>
  <c r="H60" i="31"/>
  <c r="F60" i="31"/>
  <c r="R60" i="31"/>
  <c r="R154" i="31"/>
  <c r="T174" i="31"/>
  <c r="T176" i="31" s="1"/>
  <c r="F154" i="31"/>
  <c r="R174" i="31"/>
  <c r="R176" i="31" s="1"/>
  <c r="H180" i="31"/>
  <c r="H183" i="31" s="1"/>
  <c r="T60" i="31"/>
  <c r="R183" i="31"/>
  <c r="T154" i="31"/>
  <c r="F183" i="31"/>
  <c r="T182" i="31"/>
  <c r="T183" i="31" s="1"/>
  <c r="F174" i="31"/>
  <c r="F176" i="31" s="1"/>
  <c r="H174" i="31"/>
  <c r="H176" i="31" s="1"/>
  <c r="H103" i="31"/>
  <c r="H154" i="31" s="1"/>
  <c r="F155" i="1"/>
  <c r="F157" i="1" s="1"/>
  <c r="H155" i="1"/>
  <c r="H157" i="1" s="1"/>
  <c r="H159" i="1" s="1"/>
  <c r="F154" i="29"/>
  <c r="F156" i="29" s="1"/>
  <c r="T20" i="35" l="1"/>
  <c r="T22" i="35"/>
  <c r="T30" i="35" s="1"/>
  <c r="T28" i="35"/>
  <c r="S10" i="35"/>
  <c r="S19" i="35" s="1"/>
  <c r="U19" i="35" s="1"/>
  <c r="T14" i="35"/>
  <c r="T15" i="35"/>
  <c r="L9" i="35"/>
  <c r="J10" i="35"/>
  <c r="T25" i="35"/>
  <c r="T24" i="35"/>
  <c r="T27" i="35"/>
  <c r="T23" i="35"/>
  <c r="T18" i="35"/>
  <c r="T26" i="35"/>
  <c r="T19" i="35"/>
  <c r="T13" i="35"/>
  <c r="D30" i="35"/>
  <c r="H156" i="31"/>
  <c r="F156" i="31"/>
  <c r="H158" i="31"/>
  <c r="H185" i="31"/>
  <c r="T185" i="31"/>
  <c r="R156" i="31"/>
  <c r="T156" i="31"/>
  <c r="R185" i="31"/>
  <c r="F185" i="31"/>
  <c r="H158" i="29"/>
  <c r="S20" i="35" l="1"/>
  <c r="U20" i="35" s="1"/>
  <c r="S28" i="35"/>
  <c r="U28" i="35" s="1"/>
  <c r="S13" i="35"/>
  <c r="U13" i="35" s="1"/>
  <c r="S17" i="35"/>
  <c r="U17" i="35" s="1"/>
  <c r="S24" i="35"/>
  <c r="U24" i="35" s="1"/>
  <c r="V8" i="35" s="1"/>
  <c r="S25" i="35"/>
  <c r="U25" i="35" s="1"/>
  <c r="S23" i="35"/>
  <c r="U23" i="35" s="1"/>
  <c r="S27" i="35"/>
  <c r="U27" i="35" s="1"/>
  <c r="V7" i="35" s="1"/>
  <c r="S29" i="35"/>
  <c r="U29" i="35" s="1"/>
  <c r="S18" i="35"/>
  <c r="U18" i="35" s="1"/>
  <c r="S15" i="35"/>
  <c r="U15" i="35" s="1"/>
  <c r="J14" i="35"/>
  <c r="L14" i="35" s="1"/>
  <c r="J12" i="35"/>
  <c r="J26" i="35"/>
  <c r="L26" i="35" s="1"/>
  <c r="J24" i="35"/>
  <c r="L24" i="35" s="1"/>
  <c r="M8" i="35" s="1"/>
  <c r="J20" i="35"/>
  <c r="L20" i="35" s="1"/>
  <c r="J18" i="35"/>
  <c r="L18" i="35" s="1"/>
  <c r="J29" i="35"/>
  <c r="L29" i="35" s="1"/>
  <c r="J23" i="35"/>
  <c r="L23" i="35" s="1"/>
  <c r="J28" i="35"/>
  <c r="L28" i="35" s="1"/>
  <c r="J25" i="35"/>
  <c r="L25" i="35" s="1"/>
  <c r="J27" i="35"/>
  <c r="L27" i="35" s="1"/>
  <c r="M7" i="35" s="1"/>
  <c r="J19" i="35"/>
  <c r="L19" i="35" s="1"/>
  <c r="J21" i="35"/>
  <c r="L21" i="35" s="1"/>
  <c r="J15" i="35"/>
  <c r="L15" i="35" s="1"/>
  <c r="J17" i="35"/>
  <c r="L17" i="35" s="1"/>
  <c r="J22" i="35"/>
  <c r="L22" i="35" s="1"/>
  <c r="J16" i="35"/>
  <c r="L16" i="35" s="1"/>
  <c r="J13" i="35"/>
  <c r="L13" i="35" s="1"/>
  <c r="S14" i="35"/>
  <c r="U14" i="35" s="1"/>
  <c r="S22" i="35"/>
  <c r="U22" i="35" s="1"/>
  <c r="S21" i="35"/>
  <c r="U21" i="35" s="1"/>
  <c r="S26" i="35"/>
  <c r="U26" i="35" s="1"/>
  <c r="S12" i="35"/>
  <c r="S16" i="35"/>
  <c r="U16" i="35" s="1"/>
  <c r="U12" i="35"/>
  <c r="T187" i="31"/>
  <c r="T158" i="31"/>
  <c r="H187" i="31"/>
  <c r="U30" i="35" l="1"/>
  <c r="S30" i="35"/>
  <c r="J30" i="35"/>
  <c r="L12" i="35"/>
  <c r="L30" i="3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tc={B1E8FA32-B8F0-491C-9E8F-2291E1109565}</author>
  </authors>
  <commentList>
    <comment ref="D14" authorId="0" shapeId="0" xr:uid="{B1E8FA32-B8F0-491C-9E8F-2291E110956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Add line for CTI</t>
      </text>
    </comment>
  </commentList>
</comments>
</file>

<file path=xl/sharedStrings.xml><?xml version="1.0" encoding="utf-8"?>
<sst xmlns="http://schemas.openxmlformats.org/spreadsheetml/2006/main" count="1555" uniqueCount="348">
  <si>
    <t>2024-2025 BIENNIUM BUDGET</t>
  </si>
  <si>
    <t>2024-2025 BIENNIUM BUDGET: Status quo</t>
  </si>
  <si>
    <t>Comments</t>
  </si>
  <si>
    <t>INCOME</t>
  </si>
  <si>
    <t>Member Dues</t>
  </si>
  <si>
    <t>National Adhering Organizations</t>
  </si>
  <si>
    <t>based on all member organizations as of Jan 2023</t>
  </si>
  <si>
    <t>Associated Organizations</t>
  </si>
  <si>
    <t>Company Associate - NAO</t>
  </si>
  <si>
    <t>Company Associate - Direct</t>
  </si>
  <si>
    <t>Affiliate Member Program - Chemical Society</t>
  </si>
  <si>
    <t>Affiliate Member Program - Individuals</t>
  </si>
  <si>
    <t>Publication</t>
  </si>
  <si>
    <t>PAC - De Gruyter</t>
  </si>
  <si>
    <t>based on prior activity from DeGruyter provided records</t>
  </si>
  <si>
    <t>CI - De Gruyter</t>
  </si>
  <si>
    <t xml:space="preserve">                         -  </t>
  </si>
  <si>
    <t>Database - De Gruyter</t>
  </si>
  <si>
    <t>Database - AIP</t>
  </si>
  <si>
    <t>Royalty - Copyright Clearance Center</t>
  </si>
  <si>
    <t>Royalty - John Wiley &amp; Sons Inc</t>
  </si>
  <si>
    <t>Royalty - John Wiley &amp; Sons Ltd</t>
  </si>
  <si>
    <t>Royalty - Royal Society of Chemistry</t>
  </si>
  <si>
    <t>Royalty - Springer Nature BV</t>
  </si>
  <si>
    <t>Royalty - Taylor &amp; Francis Group</t>
  </si>
  <si>
    <t>Royalty - Wiley-VCH Verlag GmbH &amp; Co KGaA</t>
  </si>
  <si>
    <t>Royalty - Other</t>
  </si>
  <si>
    <t>Copyright Use</t>
  </si>
  <si>
    <t>rare requests to use in publications</t>
  </si>
  <si>
    <t>Grants</t>
  </si>
  <si>
    <t>Government</t>
  </si>
  <si>
    <t xml:space="preserve">Foundation &amp; Trust - Program Support </t>
  </si>
  <si>
    <t>2024 WorldFAIR</t>
  </si>
  <si>
    <t xml:space="preserve">Foundation &amp; Trust - Award Support </t>
  </si>
  <si>
    <t>2024: $10k each Solvay &amp; Richter</t>
  </si>
  <si>
    <t>Corporation - Program Support</t>
  </si>
  <si>
    <t>related to Program Expenses (mostly GWB)</t>
  </si>
  <si>
    <t>Corporation - Award Support</t>
  </si>
  <si>
    <t>2024: $10k ThalesNano &amp; $20k Zheijiang NHU</t>
  </si>
  <si>
    <t>Sponsorship</t>
  </si>
  <si>
    <t>Organization - Program Support</t>
  </si>
  <si>
    <t>related to Program Expenses</t>
  </si>
  <si>
    <t>Organization - Award Support</t>
  </si>
  <si>
    <t>Donations</t>
  </si>
  <si>
    <t>Organizations - Network for Good</t>
  </si>
  <si>
    <t>Organizations - Facebook</t>
  </si>
  <si>
    <t>Organizations - Other</t>
  </si>
  <si>
    <t>Individuals</t>
  </si>
  <si>
    <t>Other Income</t>
  </si>
  <si>
    <t>Investment Dividends &amp; Interest - RJFS</t>
  </si>
  <si>
    <t>this would be affected by inflation &amp; other markets</t>
  </si>
  <si>
    <t>based on prior activity</t>
  </si>
  <si>
    <t>Gain/(Loss) on Investments - RJFS</t>
  </si>
  <si>
    <t>SUBJECTIVE / affects cash</t>
  </si>
  <si>
    <t xml:space="preserve">Interest Income - Wells Fargo </t>
  </si>
  <si>
    <t>this would be affected by inflation</t>
  </si>
  <si>
    <t>based on checking account balances</t>
  </si>
  <si>
    <t>Merchandise - Printful</t>
  </si>
  <si>
    <t>TOTAL INCOME</t>
  </si>
  <si>
    <t> </t>
  </si>
  <si>
    <t>Lower income is because WorldFAIR is over; does not affect budget</t>
  </si>
  <si>
    <t>COGS</t>
  </si>
  <si>
    <t>Merchandise Warehouse - Printful</t>
  </si>
  <si>
    <t>Merchandise - Pins - National Custom Insigna</t>
  </si>
  <si>
    <t>GWB pins inventory</t>
  </si>
  <si>
    <t>TOTAL COGS</t>
  </si>
  <si>
    <t>GROSS PROFIT</t>
  </si>
  <si>
    <t>EXPENSES</t>
  </si>
  <si>
    <t>OPERATING</t>
  </si>
  <si>
    <t>Salaries &amp; Benefits</t>
  </si>
  <si>
    <t>Salaries &amp; Wages</t>
  </si>
  <si>
    <t>full Secretariat staff of 5</t>
  </si>
  <si>
    <t>Earned Vacation</t>
  </si>
  <si>
    <t>Payroll Taxes</t>
  </si>
  <si>
    <t>full Secretariat staff of 5: USA: NC &amp; MA</t>
  </si>
  <si>
    <t>Benefits - Health, Dental, Life &amp; Disability</t>
  </si>
  <si>
    <t>full Secretariat staff of 5: BCBSNC/The Standard dentall/Principle Life Ins Co</t>
  </si>
  <si>
    <t>Workers Compensation</t>
  </si>
  <si>
    <t>The Hanover Insurance Group</t>
  </si>
  <si>
    <t>Program</t>
  </si>
  <si>
    <t>Commitment Carryover</t>
  </si>
  <si>
    <t>Prior commitment</t>
  </si>
  <si>
    <t>See next sheets for model calculations. Our choice there will determine how this would be modelled for each scenario</t>
  </si>
  <si>
    <t>Awards - Supported</t>
  </si>
  <si>
    <t>2024 ThalesNano &amp; Richter prizes / 2025 Zhejiang NHU &amp; Solvay</t>
  </si>
  <si>
    <t>Awards - Supplies</t>
  </si>
  <si>
    <t>switched category to variable expense</t>
  </si>
  <si>
    <t>plaques, etc</t>
  </si>
  <si>
    <t>Printing &amp; Publication</t>
  </si>
  <si>
    <t>Shipping</t>
  </si>
  <si>
    <t>Office Supplies</t>
  </si>
  <si>
    <t>Contract Labor</t>
  </si>
  <si>
    <t>2024: WorldFAIR administrator final year</t>
  </si>
  <si>
    <t>IT - Outsourced - TheeDesign</t>
  </si>
  <si>
    <t>mostly updating IUPAC webiste for annual GWB event</t>
  </si>
  <si>
    <t>IT - Software License</t>
  </si>
  <si>
    <t>applications for specific programs</t>
  </si>
  <si>
    <t>IT - Website Hosting</t>
  </si>
  <si>
    <t>Marketing &amp; Design</t>
  </si>
  <si>
    <t>Conference Registrations - Officers</t>
  </si>
  <si>
    <t>for the 5 officers</t>
  </si>
  <si>
    <t>Conference Registrations - Volunteers</t>
  </si>
  <si>
    <t>Conference Registrations - Staff/Committee</t>
  </si>
  <si>
    <t>meeting</t>
  </si>
  <si>
    <t>Travel - Transportation - Officers</t>
  </si>
  <si>
    <t>Travel base expense = Remaining variable expenses x average %</t>
  </si>
  <si>
    <t>Travel - Transportation - Volunteers</t>
  </si>
  <si>
    <t>Budget Variable - non-budget affected variable project expenses</t>
  </si>
  <si>
    <t>Travel - Transportation - Staff/Committee</t>
  </si>
  <si>
    <t>Budgeted Variable Total</t>
  </si>
  <si>
    <t>full staff to GA</t>
  </si>
  <si>
    <t>Travel - Lodging &amp; Meals - Officers</t>
  </si>
  <si>
    <t>less non-travel items &amp; conference reg</t>
  </si>
  <si>
    <t>Travel - Lodging &amp; Meals - Volunteers</t>
  </si>
  <si>
    <t>less Officer travel items</t>
  </si>
  <si>
    <t>Travel - Lodging &amp; Meals - Staff/Committee</t>
  </si>
  <si>
    <t xml:space="preserve">                less committment carryover</t>
  </si>
  <si>
    <t>Travel - Gen &amp; Adm - Officers</t>
  </si>
  <si>
    <t xml:space="preserve">Remaining variable allocated to </t>
  </si>
  <si>
    <t>Travel - Gen &amp; Adm - Volunteers</t>
  </si>
  <si>
    <t>Travel - Gen &amp; Adm - Staff/Committee</t>
  </si>
  <si>
    <t>Publications</t>
  </si>
  <si>
    <t>Distribution Costs - CI Share</t>
  </si>
  <si>
    <t>Numbers given by De Gruyter</t>
  </si>
  <si>
    <t>Distribution Costs - CI Costs</t>
  </si>
  <si>
    <t>Distribution Costs - CI Gain/Loss</t>
  </si>
  <si>
    <t>Other Expenses</t>
  </si>
  <si>
    <t>TOTAL OPERATING EXPENSES</t>
  </si>
  <si>
    <t>GENERAL &amp; ADMINISTRATIVE</t>
  </si>
  <si>
    <t>Human Resources</t>
  </si>
  <si>
    <t>Payroll Fees</t>
  </si>
  <si>
    <t>ADP and Global Partners</t>
  </si>
  <si>
    <t>Consulting</t>
  </si>
  <si>
    <t>Staff Development</t>
  </si>
  <si>
    <t>Tammy's Continuing Professional Education and other general trainings</t>
  </si>
  <si>
    <t>Insurance - Business</t>
  </si>
  <si>
    <t>The Hanover Ins Group: General Liability and Business Owners Policy (BPO)</t>
  </si>
  <si>
    <t>Lease - Office</t>
  </si>
  <si>
    <t>lease terminates May 2026</t>
  </si>
  <si>
    <t>Lease - Xerox Printer/Copier</t>
  </si>
  <si>
    <t>monthly rental and copy cost</t>
  </si>
  <si>
    <t>Information Technology</t>
  </si>
  <si>
    <t>Outsourced - Net Friends</t>
  </si>
  <si>
    <t>monthly charges</t>
  </si>
  <si>
    <t>Outsourced - TheeDesign</t>
  </si>
  <si>
    <t>2025 could be higher due to GA &amp; would affect project work budget</t>
  </si>
  <si>
    <t>Software License</t>
  </si>
  <si>
    <t>annual and monthly charges for operational applications</t>
  </si>
  <si>
    <t>Cloud - Sharepoint</t>
  </si>
  <si>
    <t>Website Hosting - Secretariat &amp; Legacy</t>
  </si>
  <si>
    <t>HostGo monthly fees</t>
  </si>
  <si>
    <t>Website Hosting - Archival</t>
  </si>
  <si>
    <t>Domain Registration</t>
  </si>
  <si>
    <t xml:space="preserve">IYPT2019 &amp; possible division/committee </t>
  </si>
  <si>
    <t>Database Hosting - Zoho</t>
  </si>
  <si>
    <t>member database</t>
  </si>
  <si>
    <t>IT Equipment (&lt;$500)</t>
  </si>
  <si>
    <t>periphals</t>
  </si>
  <si>
    <t>Communications - Spectrum</t>
  </si>
  <si>
    <t>VOIP and internet</t>
  </si>
  <si>
    <t>Memberships, Licenses &amp; Dues - ICU</t>
  </si>
  <si>
    <t>invoiced in Euros</t>
  </si>
  <si>
    <t>Memberships, Licenses &amp; Dues - Other</t>
  </si>
  <si>
    <t>CrossReference</t>
  </si>
  <si>
    <t>Office Expense</t>
  </si>
  <si>
    <t>kitchen and office supplies</t>
  </si>
  <si>
    <t>Accounting Expenses</t>
  </si>
  <si>
    <t>MPCompany LLC: audit and tax return preparation</t>
  </si>
  <si>
    <t xml:space="preserve">Legal Expense </t>
  </si>
  <si>
    <t>Reber / Switzerland &amp; Manning / endowment</t>
  </si>
  <si>
    <t>Reber in Switzerland and Switzerland &amp; Manning for endowment</t>
  </si>
  <si>
    <t>Marketing and Design</t>
  </si>
  <si>
    <t>IUPAC website updates</t>
  </si>
  <si>
    <t>Printing &amp; Copying</t>
  </si>
  <si>
    <t>late 2024 and 2025: GA</t>
  </si>
  <si>
    <t>2025: GA boxes of supplies</t>
  </si>
  <si>
    <t>Financial Fees</t>
  </si>
  <si>
    <t>Bank Charges - Analysis &amp; Wire Fees</t>
  </si>
  <si>
    <t>Wells Fargo and Truist</t>
  </si>
  <si>
    <t>Credit Card Fees</t>
  </si>
  <si>
    <t>Stripe and Intuit</t>
  </si>
  <si>
    <t>Investment Management Fees - RJFS</t>
  </si>
  <si>
    <t>1% on $5mil+ account balance</t>
  </si>
  <si>
    <t>Interest Expense</t>
  </si>
  <si>
    <t>RJFS debit cash balance and margin loan</t>
  </si>
  <si>
    <t>(Gain)/Loss on Exchange Rates</t>
  </si>
  <si>
    <t>SUBJECTIVE / non-cash / cash affect included in line items</t>
  </si>
  <si>
    <t>Travel</t>
  </si>
  <si>
    <t>Travel - Transportation - Staff</t>
  </si>
  <si>
    <t>The sudden jump here is due to my occasional travel to RTP</t>
  </si>
  <si>
    <t>mostly related to ExecDir visits to Secretariat office</t>
  </si>
  <si>
    <t>Travel - Lodging &amp; Meals - Staff</t>
  </si>
  <si>
    <t>TOTAL GENERAL &amp; ADMINISTRATIVE</t>
  </si>
  <si>
    <t>most GA expenses would be Secretariat Operations, not a specific project</t>
  </si>
  <si>
    <t>TOTAL EXPENSES</t>
  </si>
  <si>
    <t>Colour coding</t>
  </si>
  <si>
    <t>Fixed expense salaries &amp; benefits</t>
  </si>
  <si>
    <t>TOTAL NET INCOME/(LOSS)</t>
  </si>
  <si>
    <t>Fixed expense operations</t>
  </si>
  <si>
    <t>Variable expense project work</t>
  </si>
  <si>
    <t>BIENNIUM INCOME/(LOSS)</t>
  </si>
  <si>
    <t>Condensed versions modified to reflect amounts given in detailed versions.</t>
  </si>
  <si>
    <t>2024-2025 BIENNIUM BUDGET: balanced, GA 260k</t>
  </si>
  <si>
    <t>NET INCOME</t>
  </si>
  <si>
    <t>Programme</t>
  </si>
  <si>
    <t>General Admin, includes IT, payroll and staff travel</t>
  </si>
  <si>
    <t>Assignable</t>
  </si>
  <si>
    <t>Project Spend Distribution used to zero balance the budget</t>
  </si>
  <si>
    <t>less non-travel items</t>
  </si>
  <si>
    <t>Non-travel: Awards-Supplies [F74 &amp; H74] , Printing &amp; Publication [F75 &amp; H75], Shipping [F76 &amp; H76] &amp; Office Supplles [F77 &amp; H77]</t>
  </si>
  <si>
    <t>less Conference room registrations</t>
  </si>
  <si>
    <t>F83, F84, F85 &amp; H83, H84, H85</t>
  </si>
  <si>
    <t>F86, F89, F92 &amp; H86, H89, H92</t>
  </si>
  <si>
    <t xml:space="preserve">                less commitment carryover</t>
  </si>
  <si>
    <t>Years 2 - 6 Commitments  ??$128,706 + 2025 Year 2 $28,700 = $157,406</t>
  </si>
  <si>
    <t>vs $21,525</t>
  </si>
  <si>
    <t>vs $22,794+$260,000</t>
  </si>
  <si>
    <t>of Year 1 committment</t>
  </si>
  <si>
    <t>which in the above</t>
  </si>
  <si>
    <t>plus Budgeted GA</t>
  </si>
  <si>
    <t>non-budget affected</t>
  </si>
  <si>
    <t>items</t>
  </si>
  <si>
    <t>which is the above</t>
  </si>
  <si>
    <t>items of $70,000</t>
  </si>
  <si>
    <t>less 2025 Year 2</t>
  </si>
  <si>
    <t>committ of $28,700</t>
  </si>
  <si>
    <t xml:space="preserve">MEANING: </t>
  </si>
  <si>
    <t>2024 Year Committment</t>
  </si>
  <si>
    <t xml:space="preserve">incl in 2025 budget </t>
  </si>
  <si>
    <t>and this is ok since this is</t>
  </si>
  <si>
    <t>a biennium budget</t>
  </si>
  <si>
    <t>Non-travel prior committment</t>
  </si>
  <si>
    <t>Budget Variable - Officers Travel &amp; Other variable project expenses</t>
  </si>
  <si>
    <t>doubling over 2022</t>
  </si>
  <si>
    <t>increasing by 50% over 2022</t>
  </si>
  <si>
    <t>increase 100+% over 2022</t>
  </si>
  <si>
    <t>increase by 1/3 of 2022</t>
  </si>
  <si>
    <t>based on 2019-2022 average activity</t>
  </si>
  <si>
    <t>Depreciation</t>
  </si>
  <si>
    <t>***non-cash***</t>
  </si>
  <si>
    <t>Bodies that get a budget</t>
  </si>
  <si>
    <r>
      <rPr>
        <b/>
        <sz val="11"/>
        <color theme="1"/>
        <rFont val="Calibri"/>
        <family val="2"/>
        <scheme val="minor"/>
      </rPr>
      <t>Div I:</t>
    </r>
    <r>
      <rPr>
        <sz val="11"/>
        <color theme="1"/>
        <rFont val="Calibri"/>
        <family val="2"/>
        <scheme val="minor"/>
      </rPr>
      <t xml:space="preserve"> Physical and Biophysical Chemistry Division</t>
    </r>
  </si>
  <si>
    <r>
      <rPr>
        <b/>
        <sz val="11"/>
        <color theme="1"/>
        <rFont val="Calibri"/>
        <family val="2"/>
        <scheme val="minor"/>
      </rPr>
      <t>Div II:</t>
    </r>
    <r>
      <rPr>
        <sz val="11"/>
        <color theme="1"/>
        <rFont val="Calibri"/>
        <family val="2"/>
        <scheme val="minor"/>
      </rPr>
      <t xml:space="preserve"> Inorganic Chemistry Division</t>
    </r>
  </si>
  <si>
    <r>
      <rPr>
        <b/>
        <sz val="11"/>
        <color theme="1"/>
        <rFont val="Calibri"/>
        <family val="2"/>
        <scheme val="minor"/>
      </rPr>
      <t>Div III:</t>
    </r>
    <r>
      <rPr>
        <sz val="11"/>
        <color theme="1"/>
        <rFont val="Calibri"/>
        <family val="2"/>
        <scheme val="minor"/>
      </rPr>
      <t xml:space="preserve"> Organic and Biomolecular Chemistry Division</t>
    </r>
  </si>
  <si>
    <r>
      <rPr>
        <b/>
        <sz val="11"/>
        <color theme="1"/>
        <rFont val="Calibri"/>
        <family val="2"/>
        <scheme val="minor"/>
      </rPr>
      <t>Div IV:</t>
    </r>
    <r>
      <rPr>
        <sz val="11"/>
        <color theme="1"/>
        <rFont val="Calibri"/>
        <family val="2"/>
        <scheme val="minor"/>
      </rPr>
      <t xml:space="preserve"> Polymer Division</t>
    </r>
  </si>
  <si>
    <r>
      <rPr>
        <b/>
        <sz val="11"/>
        <color theme="1"/>
        <rFont val="Calibri"/>
        <family val="2"/>
        <scheme val="minor"/>
      </rPr>
      <t>Div V:</t>
    </r>
    <r>
      <rPr>
        <sz val="11"/>
        <color theme="1"/>
        <rFont val="Calibri"/>
        <family val="2"/>
        <scheme val="minor"/>
      </rPr>
      <t xml:space="preserve"> Analytical Chemistry Division</t>
    </r>
  </si>
  <si>
    <r>
      <rPr>
        <b/>
        <sz val="11"/>
        <color theme="1"/>
        <rFont val="Calibri"/>
        <family val="2"/>
        <scheme val="minor"/>
      </rPr>
      <t>Div VI:</t>
    </r>
    <r>
      <rPr>
        <sz val="11"/>
        <color theme="1"/>
        <rFont val="Calibri"/>
        <family val="2"/>
        <scheme val="minor"/>
      </rPr>
      <t xml:space="preserve"> Chemistry and the Environment Division</t>
    </r>
  </si>
  <si>
    <r>
      <rPr>
        <b/>
        <sz val="11"/>
        <color theme="1"/>
        <rFont val="Calibri"/>
        <family val="2"/>
        <scheme val="minor"/>
      </rPr>
      <t>Div VII:</t>
    </r>
    <r>
      <rPr>
        <sz val="11"/>
        <color theme="1"/>
        <rFont val="Calibri"/>
        <family val="2"/>
        <scheme val="minor"/>
      </rPr>
      <t xml:space="preserve"> Chemistry and Human Health Division</t>
    </r>
  </si>
  <si>
    <r>
      <rPr>
        <b/>
        <sz val="11"/>
        <color theme="1"/>
        <rFont val="Calibri"/>
        <family val="2"/>
        <scheme val="minor"/>
      </rPr>
      <t>Div VIII:</t>
    </r>
    <r>
      <rPr>
        <sz val="11"/>
        <color theme="1"/>
        <rFont val="Calibri"/>
        <family val="2"/>
        <scheme val="minor"/>
      </rPr>
      <t xml:space="preserve"> Chemical Nomenclature and Structure Representation Division</t>
    </r>
  </si>
  <si>
    <r>
      <rPr>
        <b/>
        <sz val="11"/>
        <rFont val="Calibri"/>
        <family val="2"/>
        <scheme val="minor"/>
      </rPr>
      <t>CCE:</t>
    </r>
    <r>
      <rPr>
        <sz val="11"/>
        <rFont val="Calibri"/>
        <family val="2"/>
        <scheme val="minor"/>
      </rPr>
      <t xml:space="preserve"> Committee on Chemistry Education</t>
    </r>
  </si>
  <si>
    <r>
      <rPr>
        <b/>
        <sz val="11"/>
        <rFont val="Calibri"/>
        <family val="2"/>
        <scheme val="minor"/>
      </rPr>
      <t>CEDEI:</t>
    </r>
    <r>
      <rPr>
        <sz val="11"/>
        <rFont val="Calibri"/>
        <family val="2"/>
        <scheme val="minor"/>
      </rPr>
      <t xml:space="preserve"> Committee on Ethics, Diversity, Equity and Inclusion</t>
    </r>
  </si>
  <si>
    <r>
      <rPr>
        <b/>
        <sz val="11"/>
        <rFont val="Calibri"/>
        <family val="2"/>
        <scheme val="minor"/>
      </rPr>
      <t>ChemRAWN:</t>
    </r>
    <r>
      <rPr>
        <sz val="11"/>
        <rFont val="Calibri"/>
        <family val="2"/>
        <scheme val="minor"/>
      </rPr>
      <t xml:space="preserve"> Committee on Chemical Research Applied to World Needs</t>
    </r>
  </si>
  <si>
    <r>
      <rPr>
        <b/>
        <sz val="11"/>
        <rFont val="Calibri"/>
        <family val="2"/>
        <scheme val="minor"/>
      </rPr>
      <t>CoCI:</t>
    </r>
    <r>
      <rPr>
        <sz val="11"/>
        <rFont val="Calibri"/>
        <family val="2"/>
        <scheme val="minor"/>
      </rPr>
      <t xml:space="preserve"> Committee on Chemistry and Industry</t>
    </r>
  </si>
  <si>
    <r>
      <rPr>
        <b/>
        <sz val="11"/>
        <rFont val="Calibri"/>
        <family val="2"/>
        <scheme val="minor"/>
      </rPr>
      <t xml:space="preserve">CPCDS: </t>
    </r>
    <r>
      <rPr>
        <sz val="11"/>
        <rFont val="Calibri"/>
        <family val="2"/>
        <scheme val="minor"/>
      </rPr>
      <t>Committee on Publications and Cheminformatics Data Standards</t>
    </r>
  </si>
  <si>
    <r>
      <rPr>
        <b/>
        <sz val="11"/>
        <rFont val="Calibri"/>
        <family val="2"/>
        <scheme val="minor"/>
      </rPr>
      <t>ICGCSD:</t>
    </r>
    <r>
      <rPr>
        <sz val="11"/>
        <rFont val="Calibri"/>
        <family val="2"/>
        <scheme val="minor"/>
      </rPr>
      <t xml:space="preserve"> Interdivisional Committee on Green Chemistry for Sustainable Development</t>
    </r>
  </si>
  <si>
    <r>
      <rPr>
        <b/>
        <sz val="11"/>
        <rFont val="Calibri"/>
        <family val="2"/>
        <scheme val="minor"/>
      </rPr>
      <t>ICTNS:</t>
    </r>
    <r>
      <rPr>
        <sz val="11"/>
        <rFont val="Calibri"/>
        <family val="2"/>
        <scheme val="minor"/>
      </rPr>
      <t xml:space="preserve"> Interdivisional Committee on Terminology, Nomenclature and Symbols</t>
    </r>
  </si>
  <si>
    <r>
      <rPr>
        <b/>
        <sz val="11"/>
        <rFont val="Calibri"/>
        <family val="2"/>
        <scheme val="minor"/>
      </rPr>
      <t>PC:</t>
    </r>
    <r>
      <rPr>
        <sz val="11"/>
        <rFont val="Calibri"/>
        <family val="2"/>
        <scheme val="minor"/>
      </rPr>
      <t xml:space="preserve"> Project Committee</t>
    </r>
  </si>
  <si>
    <t>Officers</t>
  </si>
  <si>
    <t>Bodies that get operating budget only</t>
  </si>
  <si>
    <r>
      <rPr>
        <b/>
        <sz val="11"/>
        <color theme="1"/>
        <rFont val="Calibri"/>
        <family val="2"/>
        <scheme val="minor"/>
      </rPr>
      <t>IYCN:</t>
    </r>
    <r>
      <rPr>
        <sz val="11"/>
        <color theme="1"/>
        <rFont val="Calibri"/>
        <family val="2"/>
        <scheme val="minor"/>
      </rPr>
      <t xml:space="preserve"> International Younger Chemists' Network</t>
    </r>
  </si>
  <si>
    <t>Bodies without budget</t>
  </si>
  <si>
    <r>
      <rPr>
        <b/>
        <sz val="11"/>
        <rFont val="Calibri"/>
        <family val="2"/>
        <scheme val="minor"/>
      </rPr>
      <t>CEB:</t>
    </r>
    <r>
      <rPr>
        <sz val="11"/>
        <rFont val="Calibri"/>
        <family val="2"/>
        <scheme val="minor"/>
      </rPr>
      <t xml:space="preserve"> Centenary Endowment Board</t>
    </r>
  </si>
  <si>
    <r>
      <rPr>
        <b/>
        <sz val="11"/>
        <rFont val="Calibri"/>
        <family val="2"/>
        <scheme val="minor"/>
      </rPr>
      <t>EB:</t>
    </r>
    <r>
      <rPr>
        <sz val="11"/>
        <rFont val="Calibri"/>
        <family val="2"/>
        <scheme val="minor"/>
      </rPr>
      <t xml:space="preserve"> Executive Board</t>
    </r>
  </si>
  <si>
    <r>
      <rPr>
        <b/>
        <sz val="11"/>
        <rFont val="Calibri"/>
        <family val="2"/>
        <scheme val="minor"/>
      </rPr>
      <t>EvC:</t>
    </r>
    <r>
      <rPr>
        <sz val="11"/>
        <rFont val="Calibri"/>
        <family val="2"/>
        <scheme val="minor"/>
      </rPr>
      <t xml:space="preserve"> Evaluation Committee</t>
    </r>
  </si>
  <si>
    <r>
      <rPr>
        <b/>
        <sz val="11"/>
        <rFont val="Calibri"/>
        <family val="2"/>
        <scheme val="minor"/>
      </rPr>
      <t>FC:</t>
    </r>
    <r>
      <rPr>
        <sz val="11"/>
        <rFont val="Calibri"/>
        <family val="2"/>
        <scheme val="minor"/>
      </rPr>
      <t xml:space="preserve"> Finance Committee</t>
    </r>
  </si>
  <si>
    <r>
      <rPr>
        <b/>
        <sz val="11"/>
        <rFont val="Calibri"/>
        <family val="2"/>
        <scheme val="minor"/>
      </rPr>
      <t>PACEAB:</t>
    </r>
    <r>
      <rPr>
        <sz val="11"/>
        <rFont val="Calibri"/>
        <family val="2"/>
        <scheme val="minor"/>
      </rPr>
      <t xml:space="preserve"> Pure and Applied Chemistry Editorial Advisory Board</t>
    </r>
  </si>
  <si>
    <t>Bodies that are discontinued</t>
  </si>
  <si>
    <t>Bureau</t>
  </si>
  <si>
    <t>Executive Committee</t>
  </si>
  <si>
    <t>Total TMs</t>
  </si>
  <si>
    <t>Total root TMs</t>
  </si>
  <si>
    <t>Please refer to explanation in Line 202 onwards</t>
  </si>
  <si>
    <t>We briefly explain the contents of each tab below.</t>
  </si>
  <si>
    <t>Assignable/Spendable per TM</t>
  </si>
  <si>
    <t>Spend</t>
  </si>
  <si>
    <t>Year 1</t>
  </si>
  <si>
    <t>Year 2</t>
  </si>
  <si>
    <t>Year 3</t>
  </si>
  <si>
    <t>Year 4</t>
  </si>
  <si>
    <t>Year 5</t>
  </si>
  <si>
    <t>Year 6</t>
  </si>
  <si>
    <t>Adds up to ca 90%, indicating that about 10% of project budget allocated in a given year goes unspent.</t>
  </si>
  <si>
    <t>2024-2025 BIENNIUM BUDGET: Proposed</t>
  </si>
  <si>
    <r>
      <rPr>
        <sz val="11"/>
        <color theme="1"/>
        <rFont val="Calibri"/>
        <family val="2"/>
        <scheme val="minor"/>
      </rPr>
      <t xml:space="preserve">to </t>
    </r>
    <r>
      <rPr>
        <b/>
        <sz val="11"/>
        <color theme="1"/>
        <rFont val="Calibri"/>
        <family val="2"/>
        <scheme val="minor"/>
      </rPr>
      <t>Science Board</t>
    </r>
    <r>
      <rPr>
        <sz val="11"/>
        <color theme="1"/>
        <rFont val="Calibri"/>
        <family val="2"/>
        <scheme val="minor"/>
      </rPr>
      <t xml:space="preserve"> (25%)</t>
    </r>
  </si>
  <si>
    <r>
      <t xml:space="preserve">to </t>
    </r>
    <r>
      <rPr>
        <b/>
        <sz val="11"/>
        <color theme="1"/>
        <rFont val="Calibri"/>
        <family val="2"/>
        <scheme val="minor"/>
      </rPr>
      <t>Project Committee</t>
    </r>
    <r>
      <rPr>
        <sz val="11"/>
        <color theme="1"/>
        <rFont val="Calibri"/>
        <family val="2"/>
        <scheme val="minor"/>
      </rPr>
      <t xml:space="preserve"> (7.5%)</t>
    </r>
  </si>
  <si>
    <r>
      <t xml:space="preserve">to </t>
    </r>
    <r>
      <rPr>
        <b/>
        <sz val="11"/>
        <color theme="1"/>
        <rFont val="Calibri"/>
        <family val="2"/>
        <scheme val="minor"/>
      </rPr>
      <t>CPCSD</t>
    </r>
    <r>
      <rPr>
        <sz val="11"/>
        <color theme="1"/>
        <rFont val="Calibri"/>
        <family val="2"/>
        <scheme val="minor"/>
      </rPr>
      <t xml:space="preserve"> (7.5%)</t>
    </r>
  </si>
  <si>
    <t>For distribution per TM</t>
  </si>
  <si>
    <t>Year in which commitment was made:</t>
  </si>
  <si>
    <t>Total allocations 2019 - 2025</t>
  </si>
  <si>
    <t>Total</t>
  </si>
  <si>
    <t>Prior allocations</t>
  </si>
  <si>
    <t>New allocations</t>
  </si>
  <si>
    <t>Division IX</t>
  </si>
  <si>
    <t xml:space="preserve">Assignable </t>
  </si>
  <si>
    <t>To be spent in the next 3-5 years from those
years' budgets</t>
  </si>
  <si>
    <t>Prior</t>
  </si>
  <si>
    <t>New</t>
  </si>
  <si>
    <t>The assumptions underlying this budget proposal can be found in the Council Meeting Directory. The bottom line is that we cannot run a deficit budget for the third biennium in a row, this would not be sustainable in the longer term.</t>
  </si>
  <si>
    <r>
      <rPr>
        <b/>
        <sz val="16"/>
        <color rgb="FFFF0000"/>
        <rFont val="Calibri"/>
        <family val="2"/>
        <scheme val="minor"/>
      </rPr>
      <t>Assignable</t>
    </r>
    <r>
      <rPr>
        <b/>
        <sz val="11"/>
        <color theme="1"/>
        <rFont val="Calibri"/>
        <family val="2"/>
        <scheme val="minor"/>
      </rPr>
      <t xml:space="preserve">
per year (2024 and 2025)</t>
    </r>
  </si>
  <si>
    <t>Operations</t>
  </si>
  <si>
    <t>The corresponding yearly totals for a generic division with 10 TMs are:</t>
  </si>
  <si>
    <t>Budgeted Allocation already committed</t>
  </si>
  <si>
    <t>Overall historical project spend distribution</t>
  </si>
  <si>
    <t>Total budget available for projects</t>
  </si>
  <si>
    <t>Year 6: 5% of that committed in 2019/2020</t>
  </si>
  <si>
    <t>Year 5: 10% of that committed in 2020/2021</t>
  </si>
  <si>
    <t>Year 4: 15% of that committed in 2021/2022</t>
  </si>
  <si>
    <t>Year 3: 25% of that committed in 2022/2023</t>
  </si>
  <si>
    <t>Year 2: 20% of that committed in 2023/2024</t>
  </si>
  <si>
    <t>Year 1: 15% of that committed in 2024/2025</t>
  </si>
  <si>
    <t>Therefore, available for new projects in same year</t>
  </si>
  <si>
    <t>Yellow + calculated H170</t>
  </si>
  <si>
    <t>20% of 2024 assignable</t>
  </si>
  <si>
    <t>15% of assignable for that year</t>
  </si>
  <si>
    <t>Calculated</t>
  </si>
  <si>
    <t>From previous budget</t>
  </si>
  <si>
    <r>
      <rPr>
        <b/>
        <sz val="16"/>
        <color rgb="FFFF0000"/>
        <rFont val="Calibri"/>
        <family val="2"/>
        <scheme val="minor"/>
      </rPr>
      <t>Assignable</t>
    </r>
    <r>
      <rPr>
        <b/>
        <sz val="11"/>
        <color theme="1"/>
        <rFont val="Calibri"/>
        <family val="2"/>
        <scheme val="minor"/>
      </rPr>
      <t xml:space="preserve">
per year (each of 2024 and 2025)</t>
    </r>
  </si>
  <si>
    <t>Average assignable for each year</t>
  </si>
  <si>
    <t>Yellow + calculated H195</t>
  </si>
  <si>
    <t>All amounts in US$</t>
  </si>
  <si>
    <t>Total Assignable/Budgeted Allocation</t>
  </si>
  <si>
    <t>Total for SB, PC and CPCDS</t>
  </si>
  <si>
    <t>Central allocation only</t>
  </si>
  <si>
    <t>Central allocation + TMs</t>
  </si>
  <si>
    <t>Average Budgeted Allocation for each year</t>
  </si>
  <si>
    <t>Average available for new projects per year</t>
  </si>
  <si>
    <t>Less 20000/a for operations</t>
  </si>
  <si>
    <t>Rounded down to a convenient number</t>
  </si>
  <si>
    <t>Rounded up to a convenient number</t>
  </si>
  <si>
    <t>Yellow and red must add up to 160200</t>
  </si>
  <si>
    <t>Yellow must be 15% of purple</t>
  </si>
  <si>
    <r>
      <t xml:space="preserve">Total, without operational: </t>
    </r>
    <r>
      <rPr>
        <b/>
        <sz val="11"/>
        <color rgb="FF7030A0"/>
        <rFont val="Calibri"/>
        <family val="2"/>
        <scheme val="minor"/>
      </rPr>
      <t>103000</t>
    </r>
    <r>
      <rPr>
        <sz val="11"/>
        <color theme="1"/>
        <rFont val="Calibri"/>
        <family val="2"/>
        <scheme val="minor"/>
      </rPr>
      <t xml:space="preserve">
Of this, the Science Board receives 25%
The PC and CPCDS get 7.5% each, in addition to their TM allocation</t>
    </r>
  </si>
  <si>
    <r>
      <t xml:space="preserve">Total: </t>
    </r>
    <r>
      <rPr>
        <b/>
        <sz val="11"/>
        <color theme="1"/>
        <rFont val="Calibri"/>
        <family val="2"/>
        <scheme val="minor"/>
      </rPr>
      <t>180200</t>
    </r>
    <r>
      <rPr>
        <sz val="11"/>
        <color theme="1"/>
        <rFont val="Calibri"/>
        <family val="2"/>
        <scheme val="minor"/>
      </rPr>
      <t xml:space="preserve">
of which:
Operations: 20000
Earlier commitments: </t>
    </r>
    <r>
      <rPr>
        <b/>
        <sz val="11"/>
        <color rgb="FFFF0000"/>
        <rFont val="Calibri"/>
        <family val="2"/>
        <scheme val="minor"/>
      </rPr>
      <t>144800</t>
    </r>
    <r>
      <rPr>
        <sz val="11"/>
        <color theme="1"/>
        <rFont val="Calibri"/>
        <family val="2"/>
        <scheme val="minor"/>
      </rPr>
      <t xml:space="preserve">
New projects in same year: </t>
    </r>
    <r>
      <rPr>
        <b/>
        <sz val="11"/>
        <color rgb="FFFFC000"/>
        <rFont val="Calibri"/>
        <family val="2"/>
        <scheme val="minor"/>
      </rPr>
      <t>15400</t>
    </r>
    <r>
      <rPr>
        <sz val="11"/>
        <color theme="1"/>
        <rFont val="Calibri"/>
        <family val="2"/>
        <scheme val="minor"/>
      </rPr>
      <t xml:space="preserve">  </t>
    </r>
  </si>
  <si>
    <t>Central allocation only, starting in 2024</t>
  </si>
  <si>
    <t>Budgeted Allocation in 2024</t>
  </si>
  <si>
    <t>of which 18000 is operational</t>
  </si>
  <si>
    <t>Budgeted Allocation in 2025</t>
  </si>
  <si>
    <t>Budgeted Allocation 2024</t>
  </si>
  <si>
    <t>(excludes operational)</t>
  </si>
  <si>
    <t>Budgeted allocation in 2024</t>
  </si>
  <si>
    <r>
      <rPr>
        <b/>
        <sz val="11"/>
        <color theme="1"/>
        <rFont val="Calibri"/>
        <family val="2"/>
        <scheme val="minor"/>
      </rPr>
      <t>Assignable_vs_Budgeted_allocation:</t>
    </r>
    <r>
      <rPr>
        <sz val="11"/>
        <color theme="1"/>
        <rFont val="Calibri"/>
        <family val="2"/>
        <scheme val="minor"/>
      </rPr>
      <t xml:space="preserve"> An important concept in the budget proposal for the 2024/2025 biennium is that of "Assignable" vs "Budgeted allocation". "Assignable" is what can be assigned to new projects in the coming biennium. This is calculated based on what is available in the budget overall for projects, less the funds that have already been assigned up to the end of 2023 - the accrued liabilities. This calculation relies on past spending patterns, which was aggregated from the data we have for the last few years. The calculated distribution adds up to about 90% over time, indicating that in the past few years, about 10% of project budget went unspent. We can also see that typically, about 15% of the monies assigned in a given year is spent in that same year, so we extrapolated from this to calculate what can be assigned to new projects in the coming year while avoiding a deficit later.</t>
    </r>
  </si>
  <si>
    <r>
      <rPr>
        <b/>
        <sz val="11"/>
        <color theme="1"/>
        <rFont val="Calibri"/>
        <family val="2"/>
        <scheme val="minor"/>
      </rPr>
      <t>Compare_1_and_2:</t>
    </r>
    <r>
      <rPr>
        <sz val="11"/>
        <color theme="1"/>
        <rFont val="Calibri"/>
        <family val="2"/>
        <scheme val="minor"/>
      </rPr>
      <t xml:space="preserve"> A side-by-side, line-by-line comparison of the two scenarios. A condensed (rolled-up) version of each scenario is given from Line 163 to Line 184. We have made an effort to account for accrued liabilities, that is, for (mostly) project commitments made in previous biennia, as this would inform what we are able to allocate in the new biennium.  </t>
    </r>
  </si>
  <si>
    <r>
      <rPr>
        <b/>
        <sz val="11"/>
        <color theme="1"/>
        <rFont val="Calibri"/>
        <family val="2"/>
        <scheme val="minor"/>
      </rPr>
      <t>Per_body_25%_SB:</t>
    </r>
    <r>
      <rPr>
        <sz val="11"/>
        <color theme="1"/>
        <rFont val="Calibri"/>
        <family val="2"/>
        <scheme val="minor"/>
      </rPr>
      <t xml:space="preserve"> This takes into account the calculated distribution. Please keep in mind that this is a forecast only. If all funds are not spent in a given biennium, this does not affect what gets assigned in the next biennium, as the assignment is based only on the number of TMs in a group. So what does not gets spent in this biennium can be invested in one or the other way in the next one!
Important to note would be that there is some centralised allocation. As in previous budgets, there is allocation to the Project Committee and to CPCDS for larger projects and digitalisation efforts, respectively. New in this biennium would be that the Science Board gets allocated 25% of the total amount that can be assigned in the new biennium. </t>
    </r>
  </si>
  <si>
    <t>US$</t>
  </si>
  <si>
    <r>
      <rPr>
        <b/>
        <sz val="11"/>
        <color theme="1"/>
        <rFont val="Calibri"/>
        <family val="2"/>
        <scheme val="minor"/>
      </rPr>
      <t>1_balanced_GA260k_7%:</t>
    </r>
    <r>
      <rPr>
        <sz val="11"/>
        <color theme="1"/>
        <rFont val="Calibri"/>
        <family val="2"/>
        <scheme val="minor"/>
      </rPr>
      <t xml:space="preserve"> This is the budget proposal approved by the Finance Committee. The General Assembly is budgeted at US$260,000 to allow more flexibility for project work. Inflation looks set to remain a major factor and therefore is accounted for with 7% on fixed expenses (i.e. expenses that cannot be avoided) for the second year. This amounts to about 3.5% per year for fixed expense</t>
    </r>
    <r>
      <rPr>
        <sz val="11"/>
        <rFont val="Calibri"/>
        <family val="2"/>
        <scheme val="minor"/>
      </rPr>
      <t xml:space="preserve">s. </t>
    </r>
    <r>
      <rPr>
        <u/>
        <sz val="11"/>
        <rFont val="Calibri"/>
        <family val="2"/>
        <scheme val="minor"/>
      </rPr>
      <t>Note added on 28 July 2023</t>
    </r>
    <r>
      <rPr>
        <sz val="11"/>
        <rFont val="Calibri"/>
        <family val="2"/>
        <scheme val="minor"/>
      </rPr>
      <t>:</t>
    </r>
    <r>
      <rPr>
        <sz val="11"/>
        <color theme="1"/>
        <rFont val="Calibri"/>
        <family val="2"/>
        <scheme val="minor"/>
      </rPr>
      <t xml:space="preserve"> This proposal now shows a deficit of US$25,000, due to an last-minute expense that will likely be incurred in 2024. </t>
    </r>
  </si>
  <si>
    <r>
      <rPr>
        <b/>
        <sz val="11"/>
        <color theme="1"/>
        <rFont val="Calibri"/>
        <family val="2"/>
        <scheme val="minor"/>
      </rPr>
      <t>2_deficit_GA300K_0%:</t>
    </r>
    <r>
      <rPr>
        <sz val="11"/>
        <color theme="1"/>
        <rFont val="Calibri"/>
        <family val="2"/>
        <scheme val="minor"/>
      </rPr>
      <t xml:space="preserve"> If we budget US$300,000 for the General Assembly, this leaves us with little funding for new projects without running a deficit. The budget presented on this page is what we would have with similar assumptions as in the past couple of biennia, and would leave us with a deficit of close to US300,000. This is </t>
    </r>
    <r>
      <rPr>
        <i/>
        <sz val="11"/>
        <color theme="1"/>
        <rFont val="Calibri"/>
        <family val="2"/>
        <scheme val="minor"/>
      </rPr>
      <t>before</t>
    </r>
    <r>
      <rPr>
        <sz val="11"/>
        <color theme="1"/>
        <rFont val="Calibri"/>
        <family val="2"/>
        <scheme val="minor"/>
      </rPr>
      <t xml:space="preserve"> taking into account the effect of inflati</t>
    </r>
    <r>
      <rPr>
        <sz val="11"/>
        <rFont val="Calibri"/>
        <family val="2"/>
        <scheme val="minor"/>
      </rPr>
      <t xml:space="preserve">on. </t>
    </r>
    <r>
      <rPr>
        <u/>
        <sz val="11"/>
        <rFont val="Calibri"/>
        <family val="2"/>
        <scheme val="minor"/>
      </rPr>
      <t>Note added on 28 July 2023</t>
    </r>
    <r>
      <rPr>
        <sz val="11"/>
        <rFont val="Calibri"/>
        <family val="2"/>
        <scheme val="minor"/>
      </rPr>
      <t>: This propo</t>
    </r>
    <r>
      <rPr>
        <sz val="11"/>
        <color theme="1"/>
        <rFont val="Calibri"/>
        <family val="2"/>
        <scheme val="minor"/>
      </rPr>
      <t xml:space="preserve">sal now shows a deficit of US$312,579, due to an last-minute expense that will likely be incurred in 2024. </t>
    </r>
  </si>
  <si>
    <t>Legal Expense, policy consultation</t>
  </si>
  <si>
    <t xml:space="preserve">Legal Expense, policy consultation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</si>
</sst>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43" formatCode="_-* #,##0.00_-;\-* #,##0.00_-;_-* &quot;-&quot;??_-;_-@_-"/>
    <numFmt numFmtId="164" formatCode="&quot;$&quot;#,##0_);[Red]\(&quot;$&quot;#,##0\)"/>
    <numFmt numFmtId="165" formatCode="_(* #,##0.00_);_(* \(#,##0.00\);_(* &quot;-&quot;??_);_(@_)"/>
    <numFmt numFmtId="166" formatCode="_(* #,##0_);_(* \(#,##0\);_(* &quot;-&quot;??_);_(@_)"/>
    <numFmt numFmtId="167" formatCode="_(&quot;$&quot;* #,##0_);_(&quot;$&quot;* \(#,##0\);_(&quot;$&quot;* &quot;-&quot;??_);_(@_)"/>
    <numFmt numFmtId="168" formatCode="_([$$-409]* #,##0_);_([$$-409]* \(#,##0\);_([$$-409]* &quot;-&quot;??_);_(@_)"/>
  </numFmts>
  <fonts count="67"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2"/>
      <color rgb="FFFF0000"/>
      <name val="Calibri"/>
      <family val="2"/>
      <scheme val="minor"/>
    </font>
    <font>
      <b/>
      <sz val="12"/>
      <color theme="7"/>
      <name val="Calibri"/>
      <family val="2"/>
      <scheme val="minor"/>
    </font>
    <font>
      <b/>
      <sz val="14"/>
      <color rgb="FFFF0000"/>
      <name val="Calibri"/>
      <family val="2"/>
      <scheme val="minor"/>
    </font>
    <font>
      <sz val="11"/>
      <name val="Calibri"/>
      <family val="2"/>
      <scheme val="minor"/>
    </font>
    <font>
      <b/>
      <sz val="11"/>
      <name val="Calibri"/>
      <family val="2"/>
      <scheme val="minor"/>
    </font>
    <font>
      <sz val="12"/>
      <color rgb="FF0070C0"/>
      <name val="Tahoma"/>
    </font>
    <font>
      <i/>
      <sz val="12"/>
      <color rgb="FF375623"/>
      <name val="Calibri"/>
      <family val="2"/>
      <scheme val="minor"/>
    </font>
    <font>
      <sz val="12"/>
      <color rgb="FF000000"/>
      <name val="Calibri"/>
      <family val="2"/>
    </font>
    <font>
      <b/>
      <sz val="12"/>
      <color rgb="FF000000"/>
      <name val="Calibri"/>
      <family val="2"/>
    </font>
    <font>
      <sz val="9"/>
      <color rgb="FF000000"/>
      <name val="Calibri"/>
      <family val="2"/>
    </font>
    <font>
      <sz val="9"/>
      <color rgb="FF000000"/>
      <name val="Calibri"/>
    </font>
    <font>
      <i/>
      <sz val="12"/>
      <color rgb="FF375623"/>
      <name val="Calibri"/>
      <family val="2"/>
    </font>
    <font>
      <sz val="12"/>
      <color rgb="FF0070C0"/>
      <name val="Calibri"/>
      <family val="2"/>
    </font>
    <font>
      <u/>
      <sz val="12"/>
      <color rgb="FF000000"/>
      <name val="Calibri"/>
      <family val="2"/>
    </font>
    <font>
      <i/>
      <sz val="12"/>
      <color rgb="FF000000"/>
      <name val="Calibri"/>
      <family val="2"/>
    </font>
    <font>
      <sz val="11"/>
      <color rgb="FF000000"/>
      <name val="Calibri"/>
      <family val="2"/>
    </font>
    <font>
      <sz val="10"/>
      <color rgb="FF000000"/>
      <name val="Calibri"/>
      <family val="2"/>
    </font>
    <font>
      <b/>
      <sz val="12"/>
      <name val="Calibri"/>
      <family val="2"/>
    </font>
    <font>
      <b/>
      <sz val="12"/>
      <color rgb="FFFF0000"/>
      <name val="Calibri"/>
      <family val="2"/>
    </font>
    <font>
      <sz val="11"/>
      <color theme="0" tint="-0.14999847407452621"/>
      <name val="Calibri"/>
      <family val="2"/>
      <scheme val="minor"/>
    </font>
    <font>
      <sz val="8"/>
      <color rgb="FFFF0000"/>
      <name val="Lucida Sans Unicode"/>
      <family val="2"/>
    </font>
    <font>
      <b/>
      <sz val="11"/>
      <color rgb="FFFF0000"/>
      <name val="Calibri"/>
      <family val="2"/>
      <scheme val="minor"/>
    </font>
    <font>
      <sz val="9"/>
      <color theme="1"/>
      <name val="Calibri"/>
      <family val="2"/>
      <scheme val="minor"/>
    </font>
    <font>
      <i/>
      <sz val="9"/>
      <color theme="1"/>
      <name val="Calibri"/>
      <family val="2"/>
      <scheme val="minor"/>
    </font>
    <font>
      <b/>
      <sz val="11"/>
      <color rgb="FF000000"/>
      <name val="Calibri"/>
      <family val="2"/>
    </font>
    <font>
      <sz val="12"/>
      <color rgb="FF4472C4"/>
      <name val="Calibri"/>
      <family val="2"/>
      <scheme val="minor"/>
    </font>
    <font>
      <sz val="11"/>
      <color rgb="FF000000"/>
      <name val="Calibri"/>
      <family val="2"/>
      <scheme val="minor"/>
    </font>
    <font>
      <b/>
      <sz val="11"/>
      <color rgb="FF000000"/>
      <name val="Calibri"/>
      <family val="2"/>
      <scheme val="minor"/>
    </font>
    <font>
      <sz val="11"/>
      <color rgb="FF00B050"/>
      <name val="Calibri"/>
      <family val="2"/>
      <scheme val="minor"/>
    </font>
    <font>
      <b/>
      <sz val="16"/>
      <color rgb="FFFF0000"/>
      <name val="Calibri"/>
      <family val="2"/>
      <scheme val="minor"/>
    </font>
    <font>
      <b/>
      <sz val="11"/>
      <color theme="4"/>
      <name val="Calibri"/>
      <family val="2"/>
      <scheme val="minor"/>
    </font>
    <font>
      <i/>
      <sz val="11"/>
      <color theme="1"/>
      <name val="Calibri"/>
      <family val="2"/>
      <scheme val="minor"/>
    </font>
    <font>
      <b/>
      <sz val="11"/>
      <color rgb="FF00B050"/>
      <name val="Calibri"/>
      <family val="2"/>
      <scheme val="minor"/>
    </font>
    <font>
      <b/>
      <sz val="11"/>
      <color theme="5"/>
      <name val="Calibri"/>
      <family val="2"/>
      <scheme val="minor"/>
    </font>
    <font>
      <b/>
      <u/>
      <sz val="11"/>
      <color theme="1"/>
      <name val="Calibri"/>
      <family val="2"/>
      <scheme val="minor"/>
    </font>
    <font>
      <sz val="14"/>
      <color theme="1"/>
      <name val="Calibri"/>
      <family val="2"/>
      <scheme val="minor"/>
    </font>
    <font>
      <sz val="12"/>
      <color rgb="FF00B050"/>
      <name val="Calibri"/>
      <family val="2"/>
      <scheme val="minor"/>
    </font>
    <font>
      <b/>
      <sz val="16"/>
      <color rgb="FF00B050"/>
      <name val="Calibri"/>
      <family val="2"/>
      <scheme val="minor"/>
    </font>
    <font>
      <sz val="12"/>
      <color rgb="FF000000"/>
      <name val="Calibri"/>
      <family val="2"/>
      <scheme val="minor"/>
    </font>
    <font>
      <b/>
      <sz val="12"/>
      <color rgb="FF000000"/>
      <name val="Calibri"/>
      <family val="2"/>
      <scheme val="minor"/>
    </font>
    <font>
      <b/>
      <sz val="12"/>
      <color rgb="FF4472C4"/>
      <name val="Calibri"/>
      <family val="2"/>
      <scheme val="minor"/>
    </font>
    <font>
      <b/>
      <sz val="12"/>
      <color theme="4"/>
      <name val="Calibri"/>
      <family val="2"/>
      <scheme val="minor"/>
    </font>
    <font>
      <b/>
      <sz val="14"/>
      <color rgb="FF00B050"/>
      <name val="Calibri"/>
      <family val="2"/>
      <scheme val="minor"/>
    </font>
    <font>
      <b/>
      <sz val="14"/>
      <color theme="7"/>
      <name val="Calibri"/>
      <family val="2"/>
      <scheme val="minor"/>
    </font>
    <font>
      <b/>
      <sz val="14"/>
      <color rgb="FF7030A0"/>
      <name val="Calibri"/>
      <family val="2"/>
      <scheme val="minor"/>
    </font>
    <font>
      <sz val="14"/>
      <color rgb="FF7030A0"/>
      <name val="Calibri"/>
      <family val="2"/>
      <scheme val="minor"/>
    </font>
    <font>
      <sz val="12"/>
      <color rgb="FF7030A0"/>
      <name val="Calibri"/>
      <family val="2"/>
      <scheme val="minor"/>
    </font>
    <font>
      <b/>
      <sz val="16"/>
      <color rgb="FF7030A0"/>
      <name val="Calibri"/>
      <family val="2"/>
      <scheme val="minor"/>
    </font>
    <font>
      <b/>
      <sz val="18"/>
      <color rgb="FFFF0000"/>
      <name val="Calibri"/>
      <family val="2"/>
      <scheme val="minor"/>
    </font>
    <font>
      <b/>
      <sz val="16"/>
      <color theme="1"/>
      <name val="Calibri"/>
      <family val="2"/>
      <scheme val="minor"/>
    </font>
    <font>
      <b/>
      <sz val="11"/>
      <color rgb="FFFFC000"/>
      <name val="Calibri"/>
      <family val="2"/>
      <scheme val="minor"/>
    </font>
    <font>
      <b/>
      <sz val="16"/>
      <color rgb="FFFFC000"/>
      <name val="Calibri"/>
      <family val="2"/>
      <scheme val="minor"/>
    </font>
    <font>
      <b/>
      <sz val="14"/>
      <name val="Calibri"/>
      <family val="2"/>
      <scheme val="minor"/>
    </font>
    <font>
      <sz val="14"/>
      <name val="Calibri"/>
      <family val="2"/>
      <scheme val="minor"/>
    </font>
    <font>
      <b/>
      <sz val="12"/>
      <color theme="0" tint="-0.249977111117893"/>
      <name val="Calibri"/>
      <family val="2"/>
      <scheme val="minor"/>
    </font>
    <font>
      <sz val="14"/>
      <color rgb="FFFF0000"/>
      <name val="Calibri"/>
      <family val="2"/>
      <scheme val="minor"/>
    </font>
    <font>
      <sz val="14"/>
      <color rgb="FFFFC000"/>
      <name val="Calibri"/>
      <family val="2"/>
      <scheme val="minor"/>
    </font>
    <font>
      <b/>
      <sz val="14"/>
      <color theme="1"/>
      <name val="Calibri"/>
      <family val="2"/>
      <scheme val="minor"/>
    </font>
    <font>
      <b/>
      <sz val="11"/>
      <color rgb="FF7030A0"/>
      <name val="Calibri"/>
      <family val="2"/>
      <scheme val="minor"/>
    </font>
    <font>
      <b/>
      <sz val="11"/>
      <color rgb="FFC00000"/>
      <name val="Calibri"/>
      <family val="2"/>
      <scheme val="minor"/>
    </font>
    <font>
      <sz val="11"/>
      <color rgb="FFC00000"/>
      <name val="Calibri"/>
      <family val="2"/>
      <scheme val="minor"/>
    </font>
    <font>
      <u/>
      <sz val="11"/>
      <name val="Calibri"/>
      <family val="2"/>
      <scheme val="minor"/>
    </font>
  </fonts>
  <fills count="24">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00B0F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DDEBF7"/>
        <bgColor rgb="FF000000"/>
      </patternFill>
    </fill>
    <fill>
      <patternFill patternType="solid">
        <fgColor rgb="FFBDD7EE"/>
        <bgColor rgb="FF000000"/>
      </patternFill>
    </fill>
    <fill>
      <patternFill patternType="solid">
        <fgColor rgb="FFF8CBAD"/>
        <bgColor rgb="FF000000"/>
      </patternFill>
    </fill>
    <fill>
      <patternFill patternType="solid">
        <fgColor rgb="FFC6E0B4"/>
        <bgColor rgb="FF000000"/>
      </patternFill>
    </fill>
    <fill>
      <patternFill patternType="solid">
        <fgColor rgb="FFDBDBDB"/>
        <bgColor rgb="FF000000"/>
      </patternFill>
    </fill>
    <fill>
      <patternFill patternType="solid">
        <fgColor rgb="FFC9C9C9"/>
        <bgColor rgb="FF000000"/>
      </patternFill>
    </fill>
    <fill>
      <patternFill patternType="solid">
        <fgColor rgb="FFFFFF00"/>
        <bgColor rgb="FF000000"/>
      </patternFill>
    </fill>
    <fill>
      <patternFill patternType="solid">
        <fgColor rgb="FF00B0F0"/>
        <bgColor rgb="FF000000"/>
      </patternFill>
    </fill>
    <fill>
      <patternFill patternType="solid">
        <fgColor rgb="FFEDEDED"/>
        <bgColor rgb="FF000000"/>
      </patternFill>
    </fill>
    <fill>
      <patternFill patternType="solid">
        <fgColor theme="8" tint="0.59999389629810485"/>
        <bgColor rgb="FF000000"/>
      </patternFill>
    </fill>
    <fill>
      <patternFill patternType="solid">
        <fgColor theme="9" tint="0.59999389629810485"/>
        <bgColor rgb="FF000000"/>
      </patternFill>
    </fill>
  </fills>
  <borders count="22">
    <border>
      <left/>
      <right/>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right/>
      <top style="thin">
        <color rgb="FF000000"/>
      </top>
      <bottom style="medium">
        <color rgb="FF000000"/>
      </bottom>
      <diagonal/>
    </border>
    <border>
      <left/>
      <right/>
      <top style="thin">
        <color rgb="FF000000"/>
      </top>
      <bottom style="double">
        <color rgb="FF000000"/>
      </bottom>
      <diagonal/>
    </border>
    <border>
      <left/>
      <right/>
      <top/>
      <bottom style="thin">
        <color rgb="FF000000"/>
      </bottom>
      <diagonal/>
    </border>
    <border>
      <left/>
      <right style="medium">
        <color rgb="FF000000"/>
      </right>
      <top/>
      <bottom style="thin">
        <color rgb="FF000000"/>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31">
    <xf numFmtId="0" fontId="0" fillId="0" borderId="0" xfId="0"/>
    <xf numFmtId="0" fontId="3" fillId="0" borderId="0" xfId="0" applyFont="1"/>
    <xf numFmtId="166" fontId="3" fillId="0" borderId="0" xfId="1" applyNumberFormat="1" applyFont="1"/>
    <xf numFmtId="0" fontId="4" fillId="2" borderId="0" xfId="0" applyFont="1" applyFill="1"/>
    <xf numFmtId="0" fontId="3" fillId="2" borderId="0" xfId="0" applyFont="1" applyFill="1"/>
    <xf numFmtId="0" fontId="4" fillId="0" borderId="1" xfId="1" applyNumberFormat="1" applyFont="1" applyBorder="1" applyAlignment="1">
      <alignment horizontal="center"/>
    </xf>
    <xf numFmtId="0" fontId="4" fillId="0" borderId="0" xfId="1" applyNumberFormat="1" applyFont="1" applyAlignment="1">
      <alignment horizontal="center"/>
    </xf>
    <xf numFmtId="166" fontId="3" fillId="0" borderId="0" xfId="1" applyNumberFormat="1" applyFont="1" applyFill="1"/>
    <xf numFmtId="0" fontId="3" fillId="4" borderId="0" xfId="0" applyFont="1" applyFill="1"/>
    <xf numFmtId="167" fontId="4" fillId="4" borderId="2" xfId="1" applyNumberFormat="1" applyFont="1" applyFill="1" applyBorder="1"/>
    <xf numFmtId="166" fontId="3" fillId="4" borderId="0" xfId="1" applyNumberFormat="1" applyFont="1" applyFill="1"/>
    <xf numFmtId="0" fontId="4" fillId="5" borderId="0" xfId="0" applyFont="1" applyFill="1"/>
    <xf numFmtId="0" fontId="3" fillId="5" borderId="0" xfId="0" applyFont="1" applyFill="1"/>
    <xf numFmtId="167" fontId="4" fillId="5" borderId="2" xfId="1" applyNumberFormat="1" applyFont="1" applyFill="1" applyBorder="1"/>
    <xf numFmtId="166" fontId="3" fillId="5" borderId="0" xfId="1" applyNumberFormat="1" applyFont="1" applyFill="1"/>
    <xf numFmtId="0" fontId="4" fillId="0" borderId="0" xfId="0" applyFont="1"/>
    <xf numFmtId="166" fontId="4" fillId="0" borderId="0" xfId="1" applyNumberFormat="1" applyFont="1"/>
    <xf numFmtId="166" fontId="3" fillId="3" borderId="0" xfId="1" applyNumberFormat="1" applyFont="1" applyFill="1"/>
    <xf numFmtId="166" fontId="3" fillId="6" borderId="0" xfId="1" applyNumberFormat="1" applyFont="1" applyFill="1"/>
    <xf numFmtId="167" fontId="4" fillId="4" borderId="2" xfId="2" applyNumberFormat="1" applyFont="1" applyFill="1" applyBorder="1"/>
    <xf numFmtId="167" fontId="3" fillId="4" borderId="0" xfId="1" applyNumberFormat="1" applyFont="1" applyFill="1"/>
    <xf numFmtId="167" fontId="4" fillId="5" borderId="3" xfId="2" applyNumberFormat="1" applyFont="1" applyFill="1" applyBorder="1"/>
    <xf numFmtId="166" fontId="3" fillId="2" borderId="0" xfId="1" applyNumberFormat="1" applyFont="1" applyFill="1"/>
    <xf numFmtId="0" fontId="2" fillId="0" borderId="0" xfId="0" applyFont="1"/>
    <xf numFmtId="0" fontId="3" fillId="7" borderId="0" xfId="0" applyFont="1" applyFill="1"/>
    <xf numFmtId="0" fontId="3" fillId="8" borderId="0" xfId="0" applyFont="1" applyFill="1"/>
    <xf numFmtId="0" fontId="3" fillId="9" borderId="0" xfId="0" applyFont="1" applyFill="1"/>
    <xf numFmtId="166" fontId="3" fillId="7" borderId="0" xfId="1" applyNumberFormat="1" applyFont="1" applyFill="1"/>
    <xf numFmtId="166" fontId="3" fillId="9" borderId="0" xfId="1" applyNumberFormat="1" applyFont="1" applyFill="1"/>
    <xf numFmtId="166" fontId="3" fillId="8" borderId="0" xfId="1" applyNumberFormat="1" applyFont="1" applyFill="1"/>
    <xf numFmtId="0" fontId="3" fillId="10" borderId="0" xfId="0" applyFont="1" applyFill="1"/>
    <xf numFmtId="167" fontId="3" fillId="10" borderId="2" xfId="1" applyNumberFormat="1" applyFont="1" applyFill="1" applyBorder="1"/>
    <xf numFmtId="166" fontId="3" fillId="10" borderId="0" xfId="1" applyNumberFormat="1" applyFont="1" applyFill="1"/>
    <xf numFmtId="167" fontId="5" fillId="2" borderId="3" xfId="2" applyNumberFormat="1" applyFont="1" applyFill="1" applyBorder="1"/>
    <xf numFmtId="9" fontId="3" fillId="0" borderId="0" xfId="0" applyNumberFormat="1" applyFont="1"/>
    <xf numFmtId="1" fontId="6" fillId="0" borderId="5" xfId="0" applyNumberFormat="1" applyFont="1" applyBorder="1"/>
    <xf numFmtId="0" fontId="3" fillId="0" borderId="0" xfId="0" applyFont="1" applyAlignment="1">
      <alignment vertical="center" wrapText="1"/>
    </xf>
    <xf numFmtId="1" fontId="3" fillId="11" borderId="0" xfId="0" applyNumberFormat="1" applyFont="1" applyFill="1"/>
    <xf numFmtId="1" fontId="3" fillId="12" borderId="0" xfId="0" applyNumberFormat="1" applyFont="1" applyFill="1"/>
    <xf numFmtId="1" fontId="3" fillId="0" borderId="0" xfId="0" applyNumberFormat="1" applyFont="1"/>
    <xf numFmtId="1" fontId="4" fillId="0" borderId="0" xfId="0" applyNumberFormat="1" applyFont="1"/>
    <xf numFmtId="0" fontId="2" fillId="0" borderId="0" xfId="0" applyFont="1" applyAlignment="1">
      <alignment vertical="top"/>
    </xf>
    <xf numFmtId="0" fontId="0" fillId="0" borderId="0" xfId="0" applyAlignment="1">
      <alignment vertical="center"/>
    </xf>
    <xf numFmtId="0" fontId="0" fillId="0" borderId="0" xfId="0" applyAlignment="1">
      <alignment vertical="top" wrapText="1"/>
    </xf>
    <xf numFmtId="0" fontId="10" fillId="0" borderId="0" xfId="0" applyFont="1"/>
    <xf numFmtId="167" fontId="3" fillId="0" borderId="0" xfId="0" applyNumberFormat="1" applyFont="1"/>
    <xf numFmtId="166" fontId="3" fillId="0" borderId="0" xfId="0" applyNumberFormat="1" applyFont="1"/>
    <xf numFmtId="0" fontId="11" fillId="0" borderId="0" xfId="0" applyFont="1"/>
    <xf numFmtId="168" fontId="3" fillId="0" borderId="0" xfId="0" applyNumberFormat="1" applyFont="1"/>
    <xf numFmtId="0" fontId="3" fillId="0" borderId="0" xfId="0" applyFont="1" applyAlignment="1">
      <alignment horizontal="right"/>
    </xf>
    <xf numFmtId="0" fontId="12" fillId="0" borderId="0" xfId="0" applyFont="1"/>
    <xf numFmtId="0" fontId="12" fillId="0" borderId="0" xfId="0" applyFont="1" applyAlignment="1">
      <alignment wrapText="1"/>
    </xf>
    <xf numFmtId="0" fontId="13" fillId="0" borderId="0" xfId="0" applyFont="1"/>
    <xf numFmtId="0" fontId="15" fillId="0" borderId="0" xfId="0" applyFont="1"/>
    <xf numFmtId="0" fontId="13" fillId="0" borderId="15" xfId="0" applyFont="1" applyBorder="1"/>
    <xf numFmtId="165" fontId="3" fillId="0" borderId="0" xfId="0" applyNumberFormat="1" applyFont="1"/>
    <xf numFmtId="0" fontId="13" fillId="16" borderId="0" xfId="0" applyFont="1" applyFill="1"/>
    <xf numFmtId="3" fontId="12" fillId="0" borderId="0" xfId="0" applyNumberFormat="1" applyFont="1"/>
    <xf numFmtId="0" fontId="16" fillId="0" borderId="0" xfId="0" applyFont="1"/>
    <xf numFmtId="0" fontId="12" fillId="17" borderId="0" xfId="0" applyFont="1" applyFill="1"/>
    <xf numFmtId="164" fontId="13" fillId="17" borderId="2" xfId="0" applyNumberFormat="1" applyFont="1" applyFill="1" applyBorder="1"/>
    <xf numFmtId="0" fontId="13" fillId="18" borderId="0" xfId="0" applyFont="1" applyFill="1"/>
    <xf numFmtId="0" fontId="12" fillId="18" borderId="0" xfId="0" applyFont="1" applyFill="1"/>
    <xf numFmtId="164" fontId="13" fillId="18" borderId="2" xfId="0" applyNumberFormat="1" applyFont="1" applyFill="1" applyBorder="1"/>
    <xf numFmtId="0" fontId="12" fillId="13" borderId="0" xfId="0" applyFont="1" applyFill="1"/>
    <xf numFmtId="3" fontId="12" fillId="13" borderId="0" xfId="0" applyNumberFormat="1" applyFont="1" applyFill="1"/>
    <xf numFmtId="0" fontId="12" fillId="15" borderId="0" xfId="0" applyFont="1" applyFill="1"/>
    <xf numFmtId="0" fontId="12" fillId="19" borderId="0" xfId="0" applyFont="1" applyFill="1"/>
    <xf numFmtId="3" fontId="12" fillId="19" borderId="0" xfId="0" applyNumberFormat="1" applyFont="1" applyFill="1"/>
    <xf numFmtId="0" fontId="12" fillId="14" borderId="0" xfId="0" applyFont="1" applyFill="1"/>
    <xf numFmtId="3" fontId="12" fillId="14" borderId="0" xfId="0" applyNumberFormat="1" applyFont="1" applyFill="1"/>
    <xf numFmtId="3" fontId="12" fillId="15" borderId="0" xfId="0" applyNumberFormat="1" applyFont="1" applyFill="1"/>
    <xf numFmtId="0" fontId="17" fillId="0" borderId="0" xfId="0" applyFont="1"/>
    <xf numFmtId="0" fontId="18" fillId="0" borderId="0" xfId="0" applyFont="1"/>
    <xf numFmtId="0" fontId="19" fillId="0" borderId="0" xfId="0" applyFont="1"/>
    <xf numFmtId="3" fontId="12" fillId="0" borderId="14" xfId="0" applyNumberFormat="1" applyFont="1" applyBorder="1"/>
    <xf numFmtId="0" fontId="20" fillId="0" borderId="0" xfId="0" applyFont="1"/>
    <xf numFmtId="0" fontId="12" fillId="20" borderId="0" xfId="0" applyFont="1" applyFill="1"/>
    <xf numFmtId="3" fontId="12" fillId="20" borderId="0" xfId="0" applyNumberFormat="1" applyFont="1" applyFill="1"/>
    <xf numFmtId="0" fontId="18" fillId="0" borderId="6" xfId="0" applyFont="1" applyBorder="1"/>
    <xf numFmtId="0" fontId="13" fillId="0" borderId="12" xfId="0" applyFont="1" applyBorder="1"/>
    <xf numFmtId="0" fontId="13" fillId="0" borderId="7" xfId="0" applyFont="1" applyBorder="1"/>
    <xf numFmtId="0" fontId="12" fillId="13" borderId="8" xfId="0" applyFont="1" applyFill="1" applyBorder="1"/>
    <xf numFmtId="164" fontId="12" fillId="0" borderId="0" xfId="0" applyNumberFormat="1" applyFont="1"/>
    <xf numFmtId="164" fontId="12" fillId="0" borderId="9" xfId="0" applyNumberFormat="1" applyFont="1" applyBorder="1"/>
    <xf numFmtId="164" fontId="13" fillId="18" borderId="3" xfId="0" applyNumberFormat="1" applyFont="1" applyFill="1" applyBorder="1"/>
    <xf numFmtId="0" fontId="12" fillId="14" borderId="8" xfId="0" applyFont="1" applyFill="1" applyBorder="1"/>
    <xf numFmtId="0" fontId="12" fillId="15" borderId="8" xfId="0" applyFont="1" applyFill="1" applyBorder="1"/>
    <xf numFmtId="164" fontId="12" fillId="0" borderId="16" xfId="0" applyNumberFormat="1" applyFont="1" applyBorder="1"/>
    <xf numFmtId="0" fontId="12" fillId="16" borderId="0" xfId="0" applyFont="1" applyFill="1"/>
    <xf numFmtId="0" fontId="12" fillId="0" borderId="10" xfId="0" applyFont="1" applyBorder="1"/>
    <xf numFmtId="164" fontId="21" fillId="0" borderId="13" xfId="0" applyNumberFormat="1" applyFont="1" applyBorder="1"/>
    <xf numFmtId="164" fontId="21" fillId="0" borderId="11" xfId="0" applyNumberFormat="1" applyFont="1" applyBorder="1"/>
    <xf numFmtId="0" fontId="12" fillId="21" borderId="0" xfId="0" applyFont="1" applyFill="1"/>
    <xf numFmtId="164" fontId="12" fillId="21" borderId="2" xfId="0" applyNumberFormat="1" applyFont="1" applyFill="1" applyBorder="1"/>
    <xf numFmtId="0" fontId="12" fillId="0" borderId="0" xfId="0" applyFont="1" applyAlignment="1">
      <alignment horizontal="right"/>
    </xf>
    <xf numFmtId="0" fontId="14" fillId="0" borderId="0" xfId="0" applyFont="1"/>
    <xf numFmtId="164" fontId="21" fillId="0" borderId="0" xfId="0" applyNumberFormat="1" applyFont="1"/>
    <xf numFmtId="0" fontId="13" fillId="0" borderId="1" xfId="0" applyFont="1" applyBorder="1" applyAlignment="1">
      <alignment horizontal="center"/>
    </xf>
    <xf numFmtId="0" fontId="13" fillId="0" borderId="0" xfId="0" applyFont="1" applyAlignment="1">
      <alignment horizontal="center"/>
    </xf>
    <xf numFmtId="166" fontId="13" fillId="18" borderId="2" xfId="0" applyNumberFormat="1" applyFont="1" applyFill="1" applyBorder="1"/>
    <xf numFmtId="167" fontId="13" fillId="18" borderId="3" xfId="0" applyNumberFormat="1" applyFont="1" applyFill="1" applyBorder="1"/>
    <xf numFmtId="0" fontId="23" fillId="0" borderId="0" xfId="0" applyFont="1"/>
    <xf numFmtId="164" fontId="22" fillId="16" borderId="3" xfId="0" applyNumberFormat="1" applyFont="1" applyFill="1" applyBorder="1"/>
    <xf numFmtId="0" fontId="12" fillId="3" borderId="0" xfId="0" applyFont="1" applyFill="1"/>
    <xf numFmtId="0" fontId="2" fillId="0" borderId="0" xfId="0" applyFont="1" applyAlignment="1">
      <alignment vertical="center"/>
    </xf>
    <xf numFmtId="0" fontId="24" fillId="0" borderId="0" xfId="0" applyFont="1" applyAlignment="1">
      <alignment vertical="center"/>
    </xf>
    <xf numFmtId="0" fontId="8" fillId="0" borderId="0" xfId="0" applyFont="1" applyAlignment="1">
      <alignment vertical="center"/>
    </xf>
    <xf numFmtId="0" fontId="0" fillId="0" borderId="0" xfId="0" applyAlignment="1">
      <alignment horizontal="left"/>
    </xf>
    <xf numFmtId="0" fontId="25" fillId="0" borderId="0" xfId="0" applyFont="1"/>
    <xf numFmtId="0" fontId="9" fillId="0" borderId="0" xfId="0" applyFont="1" applyAlignment="1">
      <alignment vertical="center"/>
    </xf>
    <xf numFmtId="1" fontId="0" fillId="0" borderId="0" xfId="0" applyNumberFormat="1"/>
    <xf numFmtId="0" fontId="0" fillId="0" borderId="0" xfId="0" applyAlignment="1">
      <alignment wrapText="1"/>
    </xf>
    <xf numFmtId="0" fontId="2" fillId="0" borderId="0" xfId="0" applyFont="1" applyAlignment="1">
      <alignment wrapText="1"/>
    </xf>
    <xf numFmtId="1" fontId="2" fillId="0" borderId="0" xfId="0" applyNumberFormat="1" applyFont="1"/>
    <xf numFmtId="3" fontId="12" fillId="9" borderId="14" xfId="0" applyNumberFormat="1" applyFont="1" applyFill="1" applyBorder="1"/>
    <xf numFmtId="166" fontId="3" fillId="0" borderId="0" xfId="1" applyNumberFormat="1" applyFont="1" applyAlignment="1">
      <alignment horizontal="center"/>
    </xf>
    <xf numFmtId="168" fontId="3" fillId="0" borderId="0" xfId="1" applyNumberFormat="1" applyFont="1" applyAlignment="1">
      <alignment horizontal="center"/>
    </xf>
    <xf numFmtId="166" fontId="27" fillId="0" borderId="0" xfId="1" applyNumberFormat="1" applyFont="1" applyAlignment="1">
      <alignment horizontal="center"/>
    </xf>
    <xf numFmtId="166" fontId="27" fillId="0" borderId="0" xfId="1" applyNumberFormat="1" applyFont="1"/>
    <xf numFmtId="166" fontId="28" fillId="0" borderId="0" xfId="1" applyNumberFormat="1" applyFont="1" applyAlignment="1">
      <alignment horizontal="center"/>
    </xf>
    <xf numFmtId="168" fontId="4" fillId="0" borderId="0" xfId="1" applyNumberFormat="1" applyFont="1" applyAlignment="1">
      <alignment horizontal="center"/>
    </xf>
    <xf numFmtId="168" fontId="4" fillId="0" borderId="0" xfId="1" applyNumberFormat="1" applyFont="1"/>
    <xf numFmtId="0" fontId="29" fillId="0" borderId="0" xfId="0" applyFont="1"/>
    <xf numFmtId="0" fontId="30" fillId="0" borderId="0" xfId="0" applyFont="1"/>
    <xf numFmtId="0" fontId="26" fillId="0" borderId="0" xfId="0" applyFont="1"/>
    <xf numFmtId="0" fontId="9" fillId="0" borderId="0" xfId="0" applyFont="1"/>
    <xf numFmtId="0" fontId="2" fillId="0" borderId="0" xfId="0" applyFont="1" applyAlignment="1">
      <alignment horizontal="center" wrapText="1"/>
    </xf>
    <xf numFmtId="0" fontId="2" fillId="0" borderId="0" xfId="0" applyFont="1" applyAlignment="1">
      <alignment horizontal="center" vertical="top" wrapText="1"/>
    </xf>
    <xf numFmtId="1" fontId="35" fillId="0" borderId="0" xfId="0" applyNumberFormat="1" applyFont="1"/>
    <xf numFmtId="1" fontId="9" fillId="0" borderId="0" xfId="0" applyNumberFormat="1" applyFont="1"/>
    <xf numFmtId="1" fontId="8" fillId="0" borderId="0" xfId="0" quotePrefix="1" applyNumberFormat="1" applyFont="1"/>
    <xf numFmtId="1" fontId="8" fillId="0" borderId="0" xfId="0" applyNumberFormat="1" applyFont="1"/>
    <xf numFmtId="1" fontId="37" fillId="0" borderId="0" xfId="0" applyNumberFormat="1" applyFont="1"/>
    <xf numFmtId="1" fontId="38" fillId="0" borderId="0" xfId="0" applyNumberFormat="1" applyFont="1"/>
    <xf numFmtId="0" fontId="39" fillId="0" borderId="0" xfId="0" applyFont="1"/>
    <xf numFmtId="1" fontId="39" fillId="0" borderId="0" xfId="0" applyNumberFormat="1" applyFont="1"/>
    <xf numFmtId="0" fontId="2" fillId="0" borderId="17" xfId="0" applyFont="1" applyBorder="1"/>
    <xf numFmtId="0" fontId="0" fillId="0" borderId="17" xfId="0" applyBorder="1"/>
    <xf numFmtId="0" fontId="2" fillId="0" borderId="17" xfId="0" applyFont="1" applyBorder="1" applyAlignment="1">
      <alignment horizontal="center" vertical="top" wrapText="1"/>
    </xf>
    <xf numFmtId="0" fontId="0" fillId="0" borderId="17" xfId="0" applyBorder="1" applyAlignment="1">
      <alignment horizontal="left"/>
    </xf>
    <xf numFmtId="0" fontId="8" fillId="0" borderId="0" xfId="0" applyFont="1"/>
    <xf numFmtId="0" fontId="0" fillId="0" borderId="18" xfId="0" applyBorder="1"/>
    <xf numFmtId="1" fontId="7" fillId="11" borderId="0" xfId="0" applyNumberFormat="1" applyFont="1" applyFill="1"/>
    <xf numFmtId="1" fontId="7" fillId="12" borderId="0" xfId="0" applyNumberFormat="1" applyFont="1" applyFill="1"/>
    <xf numFmtId="0" fontId="40" fillId="0" borderId="0" xfId="0" applyFont="1" applyAlignment="1">
      <alignment horizontal="right"/>
    </xf>
    <xf numFmtId="0" fontId="43" fillId="0" borderId="0" xfId="0" applyFont="1"/>
    <xf numFmtId="0" fontId="44" fillId="0" borderId="0" xfId="0" applyFont="1"/>
    <xf numFmtId="9" fontId="43" fillId="0" borderId="0" xfId="0" applyNumberFormat="1" applyFont="1"/>
    <xf numFmtId="1" fontId="43" fillId="0" borderId="0" xfId="0" applyNumberFormat="1" applyFont="1"/>
    <xf numFmtId="0" fontId="43" fillId="11" borderId="0" xfId="0" applyFont="1" applyFill="1"/>
    <xf numFmtId="0" fontId="43" fillId="12" borderId="0" xfId="0" applyFont="1" applyFill="1"/>
    <xf numFmtId="1" fontId="43" fillId="11" borderId="0" xfId="0" applyNumberFormat="1" applyFont="1" applyFill="1"/>
    <xf numFmtId="1" fontId="43" fillId="12" borderId="0" xfId="0" applyNumberFormat="1" applyFont="1" applyFill="1"/>
    <xf numFmtId="0" fontId="3" fillId="0" borderId="0" xfId="0" quotePrefix="1" applyFont="1"/>
    <xf numFmtId="0" fontId="41" fillId="0" borderId="0" xfId="0" applyFont="1"/>
    <xf numFmtId="0" fontId="45" fillId="0" borderId="0" xfId="0" applyFont="1"/>
    <xf numFmtId="0" fontId="5" fillId="0" borderId="0" xfId="0" applyFont="1"/>
    <xf numFmtId="0" fontId="46" fillId="0" borderId="0" xfId="0" applyFont="1"/>
    <xf numFmtId="0" fontId="31" fillId="0" borderId="0" xfId="0" applyFont="1"/>
    <xf numFmtId="0" fontId="32" fillId="0" borderId="0" xfId="0" applyFont="1"/>
    <xf numFmtId="0" fontId="33" fillId="0" borderId="0" xfId="0" applyFont="1"/>
    <xf numFmtId="9" fontId="31" fillId="0" borderId="0" xfId="0" applyNumberFormat="1" applyFont="1"/>
    <xf numFmtId="0" fontId="0" fillId="0" borderId="0" xfId="0" quotePrefix="1"/>
    <xf numFmtId="0" fontId="40" fillId="0" borderId="0" xfId="0" applyFont="1"/>
    <xf numFmtId="0" fontId="47" fillId="0" borderId="0" xfId="1" applyNumberFormat="1" applyFont="1"/>
    <xf numFmtId="1" fontId="48" fillId="0" borderId="5" xfId="0" applyNumberFormat="1" applyFont="1" applyBorder="1"/>
    <xf numFmtId="1" fontId="49" fillId="0" borderId="0" xfId="0" applyNumberFormat="1" applyFont="1"/>
    <xf numFmtId="0" fontId="50" fillId="0" borderId="0" xfId="0" applyFont="1"/>
    <xf numFmtId="1" fontId="34" fillId="0" borderId="0" xfId="0" applyNumberFormat="1" applyFont="1"/>
    <xf numFmtId="0" fontId="53" fillId="0" borderId="0" xfId="0" applyFont="1" applyAlignment="1">
      <alignment horizontal="center" vertical="center" wrapText="1"/>
    </xf>
    <xf numFmtId="1" fontId="8" fillId="0" borderId="0" xfId="0" applyNumberFormat="1" applyFont="1" applyAlignment="1">
      <alignment horizontal="right"/>
    </xf>
    <xf numFmtId="0" fontId="8" fillId="0" borderId="0" xfId="0" applyFont="1" applyAlignment="1">
      <alignment horizontal="right"/>
    </xf>
    <xf numFmtId="0" fontId="8" fillId="0" borderId="17" xfId="0" applyFont="1" applyBorder="1" applyAlignment="1">
      <alignment horizontal="right"/>
    </xf>
    <xf numFmtId="1" fontId="8" fillId="0" borderId="18" xfId="0" applyNumberFormat="1" applyFont="1" applyBorder="1" applyAlignment="1">
      <alignment horizontal="right"/>
    </xf>
    <xf numFmtId="0" fontId="8" fillId="0" borderId="19" xfId="0" applyFont="1" applyBorder="1" applyAlignment="1">
      <alignment horizontal="right"/>
    </xf>
    <xf numFmtId="1" fontId="9" fillId="0" borderId="0" xfId="0" applyNumberFormat="1" applyFont="1" applyAlignment="1">
      <alignment horizontal="right"/>
    </xf>
    <xf numFmtId="1" fontId="8" fillId="0" borderId="18" xfId="0" applyNumberFormat="1" applyFont="1" applyBorder="1"/>
    <xf numFmtId="0" fontId="52" fillId="0" borderId="0" xfId="1" applyNumberFormat="1" applyFont="1" applyBorder="1"/>
    <xf numFmtId="0" fontId="3" fillId="0" borderId="4" xfId="0" applyFont="1" applyBorder="1"/>
    <xf numFmtId="0" fontId="40" fillId="0" borderId="4" xfId="0" applyFont="1" applyBorder="1" applyAlignment="1">
      <alignment horizontal="right"/>
    </xf>
    <xf numFmtId="1" fontId="49" fillId="0" borderId="4" xfId="0" applyNumberFormat="1" applyFont="1" applyBorder="1"/>
    <xf numFmtId="0" fontId="50" fillId="0" borderId="4" xfId="0" applyFont="1" applyBorder="1"/>
    <xf numFmtId="1" fontId="49" fillId="0" borderId="0" xfId="1" applyNumberFormat="1" applyFont="1" applyBorder="1"/>
    <xf numFmtId="1" fontId="51" fillId="0" borderId="0" xfId="1" applyNumberFormat="1" applyFont="1" applyBorder="1"/>
    <xf numFmtId="0" fontId="34" fillId="0" borderId="0" xfId="0" applyFont="1"/>
    <xf numFmtId="1" fontId="55" fillId="0" borderId="0" xfId="0" applyNumberFormat="1" applyFont="1"/>
    <xf numFmtId="1" fontId="56" fillId="0" borderId="0" xfId="0" applyNumberFormat="1" applyFont="1"/>
    <xf numFmtId="0" fontId="57" fillId="0" borderId="0" xfId="1" applyNumberFormat="1" applyFont="1"/>
    <xf numFmtId="0" fontId="58" fillId="0" borderId="0" xfId="0" applyFont="1"/>
    <xf numFmtId="0" fontId="59" fillId="0" borderId="0" xfId="0" applyFont="1"/>
    <xf numFmtId="0" fontId="54" fillId="0" borderId="0" xfId="0" applyFont="1"/>
    <xf numFmtId="1" fontId="42" fillId="0" borderId="0" xfId="0" applyNumberFormat="1" applyFont="1"/>
    <xf numFmtId="0" fontId="42" fillId="0" borderId="0" xfId="0" applyFont="1"/>
    <xf numFmtId="1" fontId="50" fillId="0" borderId="0" xfId="1" applyNumberFormat="1" applyFont="1"/>
    <xf numFmtId="1" fontId="60" fillId="0" borderId="0" xfId="0" applyNumberFormat="1" applyFont="1"/>
    <xf numFmtId="1" fontId="61" fillId="0" borderId="0" xfId="0" applyNumberFormat="1" applyFont="1"/>
    <xf numFmtId="0" fontId="62" fillId="0" borderId="0" xfId="0" applyFont="1" applyAlignment="1">
      <alignment horizontal="right"/>
    </xf>
    <xf numFmtId="9" fontId="54" fillId="0" borderId="0" xfId="3" applyFont="1"/>
    <xf numFmtId="0" fontId="64" fillId="0" borderId="0" xfId="0" applyFont="1" applyAlignment="1">
      <alignment horizontal="left" vertical="top"/>
    </xf>
    <xf numFmtId="0" fontId="65" fillId="0" borderId="0" xfId="0" applyFont="1" applyAlignment="1">
      <alignment horizontal="right" vertical="top" wrapText="1"/>
    </xf>
    <xf numFmtId="0" fontId="65" fillId="0" borderId="17" xfId="0" applyFont="1" applyBorder="1" applyAlignment="1">
      <alignment horizontal="right" vertical="top" wrapText="1"/>
    </xf>
    <xf numFmtId="1" fontId="64" fillId="0" borderId="0" xfId="0" applyNumberFormat="1" applyFont="1" applyAlignment="1">
      <alignment horizontal="right"/>
    </xf>
    <xf numFmtId="0" fontId="65" fillId="0" borderId="0" xfId="0" applyFont="1" applyAlignment="1">
      <alignment horizontal="left"/>
    </xf>
    <xf numFmtId="0" fontId="65" fillId="0" borderId="17" xfId="0" applyFont="1" applyBorder="1" applyAlignment="1">
      <alignment horizontal="right"/>
    </xf>
    <xf numFmtId="1" fontId="65" fillId="0" borderId="0" xfId="0" applyNumberFormat="1" applyFont="1" applyAlignment="1">
      <alignment horizontal="left"/>
    </xf>
    <xf numFmtId="0" fontId="63" fillId="0" borderId="0" xfId="0" applyFont="1" applyAlignment="1">
      <alignment horizontal="right" vertical="top" wrapText="1"/>
    </xf>
    <xf numFmtId="1" fontId="64" fillId="0" borderId="0" xfId="0" applyNumberFormat="1" applyFont="1"/>
    <xf numFmtId="1" fontId="35" fillId="0" borderId="5" xfId="0" quotePrefix="1" applyNumberFormat="1" applyFont="1" applyBorder="1"/>
    <xf numFmtId="0" fontId="2" fillId="0" borderId="20" xfId="0" applyFont="1" applyBorder="1" applyAlignment="1">
      <alignment horizontal="center" vertical="top" wrapText="1"/>
    </xf>
    <xf numFmtId="0" fontId="0" fillId="0" borderId="20" xfId="0" applyBorder="1"/>
    <xf numFmtId="0" fontId="0" fillId="0" borderId="21" xfId="0" applyBorder="1"/>
    <xf numFmtId="0" fontId="0" fillId="0" borderId="20" xfId="0" applyBorder="1" applyAlignment="1">
      <alignment horizontal="left"/>
    </xf>
    <xf numFmtId="9" fontId="31" fillId="0" borderId="19" xfId="0" applyNumberFormat="1" applyFont="1" applyBorder="1"/>
    <xf numFmtId="0" fontId="0" fillId="0" borderId="17" xfId="0" applyBorder="1" applyAlignment="1">
      <alignment wrapText="1"/>
    </xf>
    <xf numFmtId="0" fontId="53" fillId="0" borderId="0" xfId="0" applyFont="1" applyAlignment="1">
      <alignment wrapText="1"/>
    </xf>
    <xf numFmtId="0" fontId="3" fillId="0" borderId="0" xfId="0" applyFont="1" applyAlignment="1">
      <alignment horizontal="center"/>
    </xf>
    <xf numFmtId="0" fontId="2" fillId="0" borderId="0" xfId="0" applyFont="1" applyAlignment="1">
      <alignment horizontal="center" wrapText="1"/>
    </xf>
    <xf numFmtId="0" fontId="34" fillId="0" borderId="0" xfId="0" applyFont="1" applyAlignment="1">
      <alignment horizontal="center" wrapText="1"/>
    </xf>
    <xf numFmtId="0" fontId="2" fillId="0" borderId="0" xfId="0" applyFont="1" applyAlignment="1">
      <alignment horizontal="left" vertical="top" wrapText="1"/>
    </xf>
    <xf numFmtId="0" fontId="34"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right" vertical="top" wrapText="1"/>
    </xf>
    <xf numFmtId="0" fontId="2" fillId="0" borderId="17" xfId="0" applyFont="1" applyBorder="1" applyAlignment="1">
      <alignment horizontal="center" vertical="center" wrapText="1"/>
    </xf>
    <xf numFmtId="0" fontId="0" fillId="0" borderId="0" xfId="0" applyAlignment="1">
      <alignment horizontal="left" vertical="top" wrapText="1"/>
    </xf>
    <xf numFmtId="0" fontId="0" fillId="0" borderId="17" xfId="0" applyBorder="1" applyAlignment="1">
      <alignment horizontal="left" vertical="top" wrapText="1"/>
    </xf>
    <xf numFmtId="0" fontId="12" fillId="22" borderId="0" xfId="0" applyFont="1" applyFill="1"/>
    <xf numFmtId="3" fontId="12" fillId="22" borderId="0" xfId="0" applyNumberFormat="1" applyFont="1" applyFill="1"/>
    <xf numFmtId="167" fontId="13" fillId="23" borderId="4" xfId="0" applyNumberFormat="1" applyFont="1" applyFill="1" applyBorder="1"/>
    <xf numFmtId="164" fontId="13" fillId="23" borderId="4" xfId="0" applyNumberFormat="1" applyFont="1" applyFill="1" applyBorder="1"/>
    <xf numFmtId="167" fontId="5" fillId="2" borderId="4" xfId="2" applyNumberFormat="1" applyFont="1" applyFill="1" applyBorder="1"/>
  </cellXfs>
  <cellStyles count="4">
    <cellStyle name="Komma" xfId="1" builtinId="3"/>
    <cellStyle name="Prozent" xfId="3" builtinId="5"/>
    <cellStyle name="Standard" xfId="0" builtinId="0"/>
    <cellStyle name="Währung"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3</xdr:col>
      <xdr:colOff>349250</xdr:colOff>
      <xdr:row>4</xdr:row>
      <xdr:rowOff>25400</xdr:rowOff>
    </xdr:from>
    <xdr:ext cx="2157770" cy="937564"/>
    <xdr:sp macro="" textlink="">
      <xdr:nvSpPr>
        <xdr:cNvPr id="3" name="Textfeld 2">
          <a:extLst>
            <a:ext uri="{FF2B5EF4-FFF2-40B4-BE49-F238E27FC236}">
              <a16:creationId xmlns:a16="http://schemas.microsoft.com/office/drawing/2014/main" id="{6439BF92-0C7B-C019-D433-35506A6A4FA5}"/>
            </a:ext>
          </a:extLst>
        </xdr:cNvPr>
        <xdr:cNvSpPr txBox="1"/>
      </xdr:nvSpPr>
      <xdr:spPr>
        <a:xfrm>
          <a:off x="2635250" y="1066800"/>
          <a:ext cx="2157770" cy="937564"/>
        </a:xfrm>
        <a:prstGeom prst="rect">
          <a:avLst/>
        </a:prstGeom>
        <a:solidFill>
          <a:schemeClr val="accent1">
            <a:lumMod val="20000"/>
            <a:lumOff val="80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900"/>
            <a:t>This amount is the</a:t>
          </a:r>
          <a:r>
            <a:rPr lang="en-GB" sz="900" baseline="0"/>
            <a:t> calculated amount per </a:t>
          </a:r>
        </a:p>
        <a:p>
          <a:r>
            <a:rPr lang="en-GB" sz="900" baseline="0"/>
            <a:t>TM </a:t>
          </a:r>
          <a:r>
            <a:rPr lang="en-GB" sz="900" b="0" i="0" u="none" strike="noStrike" baseline="0">
              <a:solidFill>
                <a:schemeClr val="tx1"/>
              </a:solidFill>
              <a:effectLst/>
              <a:latin typeface="+mn-lt"/>
              <a:ea typeface="+mn-ea"/>
              <a:cs typeface="+mn-cs"/>
            </a:rPr>
            <a:t>that can be assigned to new projects</a:t>
          </a:r>
        </a:p>
        <a:p>
          <a:r>
            <a:rPr lang="en-GB" sz="900" b="0" i="0" u="none" strike="noStrike" baseline="0">
              <a:solidFill>
                <a:schemeClr val="tx1"/>
              </a:solidFill>
              <a:effectLst/>
              <a:latin typeface="+mn-lt"/>
              <a:ea typeface="+mn-ea"/>
              <a:cs typeface="+mn-cs"/>
            </a:rPr>
            <a:t>for each of 2024 and 2025. This allocation</a:t>
          </a:r>
        </a:p>
        <a:p>
          <a:r>
            <a:rPr lang="en-GB" sz="900" b="0" i="0" u="none" strike="noStrike" baseline="0">
              <a:solidFill>
                <a:schemeClr val="tx1"/>
              </a:solidFill>
              <a:effectLst/>
              <a:latin typeface="+mn-lt"/>
              <a:ea typeface="+mn-ea"/>
              <a:cs typeface="+mn-cs"/>
            </a:rPr>
            <a:t>would usually be spent over the next 3-5</a:t>
          </a:r>
        </a:p>
        <a:p>
          <a:r>
            <a:rPr lang="en-GB" sz="900" b="0" i="0" u="none" strike="noStrike" baseline="0">
              <a:solidFill>
                <a:schemeClr val="tx1"/>
              </a:solidFill>
              <a:effectLst/>
              <a:latin typeface="+mn-lt"/>
              <a:ea typeface="+mn-ea"/>
              <a:cs typeface="+mn-cs"/>
            </a:rPr>
            <a:t>years, with only about 15% typically being</a:t>
          </a:r>
        </a:p>
        <a:p>
          <a:r>
            <a:rPr lang="en-GB" sz="900" b="0" i="0" u="none" strike="noStrike" baseline="0">
              <a:solidFill>
                <a:schemeClr val="tx1"/>
              </a:solidFill>
              <a:effectLst/>
              <a:latin typeface="+mn-lt"/>
              <a:ea typeface="+mn-ea"/>
              <a:cs typeface="+mn-cs"/>
            </a:rPr>
            <a:t>spent in the year of assignment.</a:t>
          </a:r>
        </a:p>
      </xdr:txBody>
    </xdr:sp>
    <xdr:clientData/>
  </xdr:oneCellAnchor>
  <xdr:oneCellAnchor>
    <xdr:from>
      <xdr:col>8</xdr:col>
      <xdr:colOff>12700</xdr:colOff>
      <xdr:row>4</xdr:row>
      <xdr:rowOff>57150</xdr:rowOff>
    </xdr:from>
    <xdr:ext cx="2266950" cy="1078437"/>
    <xdr:sp macro="" textlink="">
      <xdr:nvSpPr>
        <xdr:cNvPr id="4" name="Textfeld 3">
          <a:extLst>
            <a:ext uri="{FF2B5EF4-FFF2-40B4-BE49-F238E27FC236}">
              <a16:creationId xmlns:a16="http://schemas.microsoft.com/office/drawing/2014/main" id="{D1C8D6E4-C453-44F0-9694-21B7B7E91594}"/>
            </a:ext>
          </a:extLst>
        </xdr:cNvPr>
        <xdr:cNvSpPr txBox="1"/>
      </xdr:nvSpPr>
      <xdr:spPr>
        <a:xfrm>
          <a:off x="6108700" y="1390650"/>
          <a:ext cx="2266950" cy="1078437"/>
        </a:xfrm>
        <a:prstGeom prst="rect">
          <a:avLst/>
        </a:prstGeom>
        <a:solidFill>
          <a:schemeClr val="accent6">
            <a:lumMod val="20000"/>
            <a:lumOff val="8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900"/>
            <a:t>This amount is the</a:t>
          </a:r>
          <a:r>
            <a:rPr lang="en-GB" sz="900" baseline="0"/>
            <a:t> calculated amount per TM </a:t>
          </a:r>
          <a:r>
            <a:rPr lang="en-GB" sz="900" b="0" i="0" u="none" strike="noStrike" baseline="0">
              <a:solidFill>
                <a:schemeClr val="tx1"/>
              </a:solidFill>
              <a:effectLst/>
              <a:latin typeface="+mn-lt"/>
              <a:ea typeface="+mn-ea"/>
              <a:cs typeface="+mn-cs"/>
            </a:rPr>
            <a:t>that will be spent based on project budgets coming from prior years. That is, this the the commitment per current TM that has been made in prior years, and which we expect will be spent in each of 2024 and 2025.</a:t>
          </a:r>
        </a:p>
      </xdr:txBody>
    </xdr:sp>
    <xdr:clientData/>
  </xdr:oneCellAnchor>
  <xdr:oneCellAnchor>
    <xdr:from>
      <xdr:col>8</xdr:col>
      <xdr:colOff>6350</xdr:colOff>
      <xdr:row>10</xdr:row>
      <xdr:rowOff>82550</xdr:rowOff>
    </xdr:from>
    <xdr:ext cx="2273300" cy="539750"/>
    <xdr:sp macro="" textlink="">
      <xdr:nvSpPr>
        <xdr:cNvPr id="5" name="Textfeld 4">
          <a:extLst>
            <a:ext uri="{FF2B5EF4-FFF2-40B4-BE49-F238E27FC236}">
              <a16:creationId xmlns:a16="http://schemas.microsoft.com/office/drawing/2014/main" id="{DC05C095-001C-4304-BC21-4F9EAE53E707}"/>
            </a:ext>
          </a:extLst>
        </xdr:cNvPr>
        <xdr:cNvSpPr txBox="1"/>
      </xdr:nvSpPr>
      <xdr:spPr>
        <a:xfrm>
          <a:off x="6102350" y="2520950"/>
          <a:ext cx="2273300" cy="539750"/>
        </a:xfrm>
        <a:prstGeom prst="rect">
          <a:avLst/>
        </a:prstGeom>
        <a:solidFill>
          <a:schemeClr val="accent1">
            <a:lumMod val="20000"/>
            <a:lumOff val="80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900"/>
            <a:t>This amount is the</a:t>
          </a:r>
          <a:r>
            <a:rPr lang="en-GB" sz="900" baseline="0"/>
            <a:t> calculated amount per </a:t>
          </a:r>
        </a:p>
        <a:p>
          <a:r>
            <a:rPr lang="en-GB" sz="900" baseline="0"/>
            <a:t>TM </a:t>
          </a:r>
          <a:r>
            <a:rPr lang="en-GB" sz="900" b="0" i="0" u="none" strike="noStrike" baseline="0">
              <a:solidFill>
                <a:schemeClr val="tx1"/>
              </a:solidFill>
              <a:effectLst/>
              <a:latin typeface="+mn-lt"/>
              <a:ea typeface="+mn-ea"/>
              <a:cs typeface="+mn-cs"/>
            </a:rPr>
            <a:t>that we expect will be spent on new projects that were started in 2024 and 2025. </a:t>
          </a:r>
        </a:p>
      </xdr:txBody>
    </xdr:sp>
    <xdr:clientData/>
  </xdr:oneCellAnchor>
  <xdr:oneCellAnchor>
    <xdr:from>
      <xdr:col>8</xdr:col>
      <xdr:colOff>12701</xdr:colOff>
      <xdr:row>13</xdr:row>
      <xdr:rowOff>127000</xdr:rowOff>
    </xdr:from>
    <xdr:ext cx="2279650" cy="1078437"/>
    <xdr:sp macro="" textlink="">
      <xdr:nvSpPr>
        <xdr:cNvPr id="6" name="Textfeld 5">
          <a:extLst>
            <a:ext uri="{FF2B5EF4-FFF2-40B4-BE49-F238E27FC236}">
              <a16:creationId xmlns:a16="http://schemas.microsoft.com/office/drawing/2014/main" id="{0EBFFB6D-9D0C-4ECE-A67A-68CFFC56B586}"/>
            </a:ext>
          </a:extLst>
        </xdr:cNvPr>
        <xdr:cNvSpPr txBox="1"/>
      </xdr:nvSpPr>
      <xdr:spPr>
        <a:xfrm>
          <a:off x="6108701" y="3117850"/>
          <a:ext cx="2279650" cy="1078437"/>
        </a:xfrm>
        <a:prstGeom prst="rect">
          <a:avLst/>
        </a:prstGeom>
        <a:solidFill>
          <a:schemeClr val="accent2">
            <a:lumMod val="20000"/>
            <a:lumOff val="80000"/>
          </a:schemeClr>
        </a:solidFill>
        <a:ln>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900"/>
            <a:t>This amount is the</a:t>
          </a:r>
          <a:r>
            <a:rPr lang="en-GB" sz="900" baseline="0"/>
            <a:t> sum of the prior and </a:t>
          </a:r>
        </a:p>
        <a:p>
          <a:r>
            <a:rPr lang="en-GB" sz="900" baseline="0"/>
            <a:t>new allocations that we expect to be </a:t>
          </a:r>
        </a:p>
        <a:p>
          <a:r>
            <a:rPr lang="en-GB" sz="900" baseline="0"/>
            <a:t>spent per TM in this biennium. It consists</a:t>
          </a:r>
        </a:p>
        <a:p>
          <a:r>
            <a:rPr lang="en-GB" sz="900" b="0" i="0" u="none" strike="noStrike" baseline="0">
              <a:solidFill>
                <a:schemeClr val="tx1"/>
              </a:solidFill>
              <a:effectLst/>
              <a:latin typeface="+mn-lt"/>
              <a:ea typeface="+mn-ea"/>
              <a:cs typeface="+mn-cs"/>
            </a:rPr>
            <a:t>of commitments made in earlier budgets as</a:t>
          </a:r>
        </a:p>
        <a:p>
          <a:r>
            <a:rPr lang="en-GB" sz="900" b="0" i="0" u="none" strike="noStrike" baseline="0">
              <a:solidFill>
                <a:schemeClr val="tx1"/>
              </a:solidFill>
              <a:effectLst/>
              <a:latin typeface="+mn-lt"/>
              <a:ea typeface="+mn-ea"/>
              <a:cs typeface="+mn-cs"/>
            </a:rPr>
            <a:t>well as the current budget, but all of it will be funded with income we receive in the current biennium.</a:t>
          </a:r>
        </a:p>
      </xdr:txBody>
    </xdr:sp>
    <xdr:clientData/>
  </xdr:oneCellAnchor>
  <xdr:oneCellAnchor>
    <xdr:from>
      <xdr:col>11</xdr:col>
      <xdr:colOff>101601</xdr:colOff>
      <xdr:row>4</xdr:row>
      <xdr:rowOff>63500</xdr:rowOff>
    </xdr:from>
    <xdr:ext cx="2330450" cy="1498600"/>
    <xdr:sp macro="" textlink="">
      <xdr:nvSpPr>
        <xdr:cNvPr id="7" name="Textfeld 6">
          <a:extLst>
            <a:ext uri="{FF2B5EF4-FFF2-40B4-BE49-F238E27FC236}">
              <a16:creationId xmlns:a16="http://schemas.microsoft.com/office/drawing/2014/main" id="{68EA5A55-F6D4-4C92-9A3A-9347E52B456F}"/>
            </a:ext>
          </a:extLst>
        </xdr:cNvPr>
        <xdr:cNvSpPr txBox="1"/>
      </xdr:nvSpPr>
      <xdr:spPr>
        <a:xfrm>
          <a:off x="8483601" y="1397000"/>
          <a:ext cx="2330450" cy="1498600"/>
        </a:xfrm>
        <a:prstGeom prst="rect">
          <a:avLst/>
        </a:prstGeom>
        <a:solidFill>
          <a:schemeClr val="tx2">
            <a:lumMod val="20000"/>
            <a:lumOff val="80000"/>
          </a:schemeClr>
        </a:solidFill>
        <a:ln>
          <a:solidFill>
            <a:schemeClr val="tx2"/>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GB" sz="900" b="1"/>
            <a:t>Bottom line: </a:t>
          </a:r>
          <a:r>
            <a:rPr lang="en-GB" sz="900"/>
            <a:t>You can see </a:t>
          </a:r>
          <a:r>
            <a:rPr lang="en-GB" sz="900" baseline="0"/>
            <a:t>now that </a:t>
          </a:r>
        </a:p>
        <a:p>
          <a:r>
            <a:rPr lang="en-GB" sz="900" baseline="0"/>
            <a:t>commitments made in previous years</a:t>
          </a:r>
        </a:p>
        <a:p>
          <a:r>
            <a:rPr lang="en-GB" sz="900" baseline="0"/>
            <a:t>affect this year's budget and the commitments </a:t>
          </a:r>
        </a:p>
        <a:p>
          <a:r>
            <a:rPr lang="en-GB" sz="900" baseline="0"/>
            <a:t>that can be made for following years.</a:t>
          </a:r>
        </a:p>
        <a:p>
          <a:r>
            <a:rPr lang="en-GB" sz="900" baseline="0"/>
            <a:t>In the longer term, IUPAC must switch from </a:t>
          </a:r>
        </a:p>
        <a:p>
          <a:r>
            <a:rPr lang="en-GB" sz="900" baseline="0"/>
            <a:t>the current model to one that where monies </a:t>
          </a:r>
        </a:p>
        <a:p>
          <a:r>
            <a:rPr lang="en-GB" sz="900" baseline="0"/>
            <a:t>committed in a given year is paid by the same </a:t>
          </a:r>
        </a:p>
        <a:p>
          <a:r>
            <a:rPr lang="en-GB" sz="900" baseline="0"/>
            <a:t>year's budget. This will lead to a more stable</a:t>
          </a:r>
        </a:p>
        <a:p>
          <a:r>
            <a:rPr lang="en-GB" sz="900" baseline="0"/>
            <a:t>cash-flow situation </a:t>
          </a:r>
          <a:r>
            <a:rPr lang="en-GB" sz="900" b="0" i="0" u="none" strike="noStrike" baseline="0">
              <a:solidFill>
                <a:schemeClr val="tx1"/>
              </a:solidFill>
              <a:effectLst/>
              <a:latin typeface="+mn-lt"/>
              <a:ea typeface="+mn-ea"/>
              <a:cs typeface="+mn-cs"/>
            </a:rPr>
            <a:t>and more certainty at any</a:t>
          </a:r>
        </a:p>
        <a:p>
          <a:r>
            <a:rPr lang="en-GB" sz="900" b="0" i="0" u="none" strike="noStrike" baseline="0">
              <a:solidFill>
                <a:schemeClr val="tx1"/>
              </a:solidFill>
              <a:effectLst/>
              <a:latin typeface="+mn-lt"/>
              <a:ea typeface="+mn-ea"/>
              <a:cs typeface="+mn-cs"/>
            </a:rPr>
            <a:t>time about IUPAC's financial position.</a:t>
          </a:r>
        </a:p>
      </xdr:txBody>
    </xdr:sp>
    <xdr:clientData/>
  </xdr:oneCellAnchor>
  <xdr:twoCellAnchor>
    <xdr:from>
      <xdr:col>0</xdr:col>
      <xdr:colOff>19050</xdr:colOff>
      <xdr:row>10</xdr:row>
      <xdr:rowOff>0</xdr:rowOff>
    </xdr:from>
    <xdr:to>
      <xdr:col>6</xdr:col>
      <xdr:colOff>133350</xdr:colOff>
      <xdr:row>16</xdr:row>
      <xdr:rowOff>6350</xdr:rowOff>
    </xdr:to>
    <xdr:sp macro="" textlink="">
      <xdr:nvSpPr>
        <xdr:cNvPr id="8" name="Rechteck: abgerundete Ecken 7">
          <a:extLst>
            <a:ext uri="{FF2B5EF4-FFF2-40B4-BE49-F238E27FC236}">
              <a16:creationId xmlns:a16="http://schemas.microsoft.com/office/drawing/2014/main" id="{E915D91D-098E-7BFA-A99A-ED1F7E18140B}"/>
            </a:ext>
          </a:extLst>
        </xdr:cNvPr>
        <xdr:cNvSpPr/>
      </xdr:nvSpPr>
      <xdr:spPr>
        <a:xfrm>
          <a:off x="19050" y="2438400"/>
          <a:ext cx="4686300" cy="1111250"/>
        </a:xfrm>
        <a:prstGeom prst="roundRect">
          <a:avLst>
            <a:gd name="adj" fmla="val 0"/>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oneCellAnchor>
    <xdr:from>
      <xdr:col>0</xdr:col>
      <xdr:colOff>12700</xdr:colOff>
      <xdr:row>17</xdr:row>
      <xdr:rowOff>25400</xdr:rowOff>
    </xdr:from>
    <xdr:ext cx="3835400" cy="1297919"/>
    <xdr:sp macro="" textlink="">
      <xdr:nvSpPr>
        <xdr:cNvPr id="9" name="Textfeld 8">
          <a:extLst>
            <a:ext uri="{FF2B5EF4-FFF2-40B4-BE49-F238E27FC236}">
              <a16:creationId xmlns:a16="http://schemas.microsoft.com/office/drawing/2014/main" id="{6F8B17BC-F48D-226E-8E42-328DFC79225A}"/>
            </a:ext>
          </a:extLst>
        </xdr:cNvPr>
        <xdr:cNvSpPr txBox="1"/>
      </xdr:nvSpPr>
      <xdr:spPr>
        <a:xfrm>
          <a:off x="12700" y="3752850"/>
          <a:ext cx="3835400" cy="1297919"/>
        </a:xfrm>
        <a:prstGeom prst="rect">
          <a:avLst/>
        </a:prstGeom>
        <a:solidFill>
          <a:schemeClr val="bg1">
            <a:lumMod val="85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100" b="1">
              <a:solidFill>
                <a:srgbClr val="FF0000"/>
              </a:solidFill>
            </a:rPr>
            <a:t>IMPORTANT:</a:t>
          </a:r>
          <a:r>
            <a:rPr lang="en-GB" sz="1100"/>
            <a:t> Operationally, there are no changes. Projects are</a:t>
          </a:r>
        </a:p>
        <a:p>
          <a:r>
            <a:rPr lang="en-GB" sz="1100"/>
            <a:t>assigned</a:t>
          </a:r>
          <a:r>
            <a:rPr lang="en-GB" sz="1100" baseline="0"/>
            <a:t> budget and expenses are claimed according to IUPAC's usual processes. This presentation is to sensitise you</a:t>
          </a:r>
        </a:p>
        <a:p>
          <a:r>
            <a:rPr lang="en-GB" sz="1100" baseline="0"/>
            <a:t>to the fact that commitments made several years ago impact today's budget, and hence, commitments that can be made for</a:t>
          </a:r>
        </a:p>
        <a:p>
          <a:r>
            <a:rPr lang="en-GB" sz="1100" baseline="0"/>
            <a:t>the new biennium. Please also note that operational budget is capped at USD2000 per body for the whole biennium.</a:t>
          </a:r>
          <a:endParaRPr lang="en-GB"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23</xdr:col>
      <xdr:colOff>55562</xdr:colOff>
      <xdr:row>8</xdr:row>
      <xdr:rowOff>47626</xdr:rowOff>
    </xdr:from>
    <xdr:to>
      <xdr:col>26</xdr:col>
      <xdr:colOff>31750</xdr:colOff>
      <xdr:row>11</xdr:row>
      <xdr:rowOff>134939</xdr:rowOff>
    </xdr:to>
    <xdr:sp macro="" textlink="">
      <xdr:nvSpPr>
        <xdr:cNvPr id="5121" name="Text Box 1">
          <a:extLst>
            <a:ext uri="{FF2B5EF4-FFF2-40B4-BE49-F238E27FC236}">
              <a16:creationId xmlns:a16="http://schemas.microsoft.com/office/drawing/2014/main" id="{6FDBF547-9083-3C01-DB02-C7844C92803C}"/>
            </a:ext>
          </a:extLst>
        </xdr:cNvPr>
        <xdr:cNvSpPr txBox="1">
          <a:spLocks noChangeArrowheads="1"/>
        </xdr:cNvSpPr>
      </xdr:nvSpPr>
      <xdr:spPr bwMode="auto">
        <a:xfrm>
          <a:off x="21066125" y="3198814"/>
          <a:ext cx="2381250" cy="642938"/>
        </a:xfrm>
        <a:prstGeom prst="rect">
          <a:avLst/>
        </a:prstGeom>
        <a:solidFill>
          <a:schemeClr val="accent1">
            <a:lumMod val="40000"/>
            <a:lumOff val="60000"/>
          </a:schemeClr>
        </a:solidFill>
        <a:ln w="9525">
          <a:solidFill>
            <a:schemeClr val="accent1"/>
          </a:solidFill>
          <a:miter lim="800000"/>
          <a:headEnd/>
          <a:tailEnd/>
        </a:ln>
      </xdr:spPr>
      <xdr:txBody>
        <a:bodyPr vertOverflow="clip" wrap="square" lIns="36576" tIns="32004" rIns="0" bIns="0" anchor="t" upright="1"/>
        <a:lstStyle/>
        <a:p>
          <a:pPr algn="l" rtl="0">
            <a:defRPr sz="1000"/>
          </a:pPr>
          <a:r>
            <a:rPr lang="en-GB" sz="1100" b="0" i="0" u="none" strike="noStrike" baseline="0">
              <a:solidFill>
                <a:srgbClr val="000000"/>
              </a:solidFill>
              <a:latin typeface="Calibri"/>
              <a:cs typeface="Calibri"/>
            </a:rPr>
            <a:t>The 5150 prior allocation to the SB is calculated as 20% of 25750, their allocation in 2024.</a:t>
          </a:r>
        </a:p>
        <a:p>
          <a:pPr algn="l" rtl="0">
            <a:defRPr sz="1000"/>
          </a:pPr>
          <a:endParaRPr lang="en-GB" sz="1100" b="0" i="0" u="none" strike="noStrike" baseline="0">
            <a:solidFill>
              <a:srgbClr val="000000"/>
            </a:solidFill>
            <a:latin typeface="Calibri"/>
            <a:cs typeface="Calibri"/>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Greta Heydenrych" id="{AD68187C-2841-4DA5-98D5-7C1431C6AFAB}" userId="S::GHeydenrych@iupac.org::cb70755d-1e79-4be6-91b3-dbd35c8c8898" providerId="AD"/>
</personList>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4" dT="2023-07-20T13:56:10.90" personId="{AD68187C-2841-4DA5-98D5-7C1431C6AFAB}" id="{B1E8FA32-B8F0-491C-9E8F-2291E1109565}">
    <text>Add line for CTI</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D9E46-08AA-43F2-B419-4742D7E04F33}">
  <sheetPr>
    <tabColor rgb="FFFF0000"/>
  </sheetPr>
  <dimension ref="A1:A13"/>
  <sheetViews>
    <sheetView tabSelected="1" workbookViewId="0">
      <selection activeCell="C6" sqref="C6"/>
    </sheetView>
  </sheetViews>
  <sheetFormatPr baseColWidth="10" defaultRowHeight="14.5" x14ac:dyDescent="0.35"/>
  <cols>
    <col min="1" max="1" width="91.36328125" style="112" customWidth="1"/>
  </cols>
  <sheetData>
    <row r="1" spans="1:1" ht="43.5" x14ac:dyDescent="0.35">
      <c r="A1" s="112" t="s">
        <v>297</v>
      </c>
    </row>
    <row r="3" spans="1:1" x14ac:dyDescent="0.35">
      <c r="A3" s="112" t="s">
        <v>272</v>
      </c>
    </row>
    <row r="5" spans="1:1" ht="87" x14ac:dyDescent="0.35">
      <c r="A5" s="112" t="s">
        <v>344</v>
      </c>
    </row>
    <row r="6" spans="1:1" ht="78.5" customHeight="1" x14ac:dyDescent="0.35">
      <c r="A6" s="112" t="s">
        <v>345</v>
      </c>
    </row>
    <row r="7" spans="1:1" ht="58" x14ac:dyDescent="0.35">
      <c r="A7" s="112" t="s">
        <v>341</v>
      </c>
    </row>
    <row r="8" spans="1:1" ht="130.5" x14ac:dyDescent="0.35">
      <c r="A8" s="112" t="s">
        <v>340</v>
      </c>
    </row>
    <row r="9" spans="1:1" ht="121" customHeight="1" x14ac:dyDescent="0.35">
      <c r="A9" s="43" t="s">
        <v>342</v>
      </c>
    </row>
    <row r="13" spans="1:1" x14ac:dyDescent="0.35">
      <c r="A13" s="43"/>
    </row>
  </sheetData>
  <pageMargins left="0.7" right="0.7" top="0.78740157499999996" bottom="0.78740157499999996"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1B532-E049-4D7A-B2F0-E92F9520B47F}">
  <sheetPr>
    <pageSetUpPr fitToPage="1"/>
  </sheetPr>
  <dimension ref="B1:Y192"/>
  <sheetViews>
    <sheetView zoomScale="70" zoomScaleNormal="70" workbookViewId="0">
      <selection activeCell="J162" sqref="J162"/>
    </sheetView>
  </sheetViews>
  <sheetFormatPr baseColWidth="10" defaultColWidth="9.6328125" defaultRowHeight="15.5" x14ac:dyDescent="0.35"/>
  <cols>
    <col min="1" max="1" width="2.1796875" style="1" customWidth="1"/>
    <col min="2" max="3" width="1.7265625" style="1" customWidth="1"/>
    <col min="4" max="4" width="54.453125" style="1" customWidth="1"/>
    <col min="5" max="5" width="3.453125" style="1" customWidth="1"/>
    <col min="6" max="6" width="17.54296875" style="2" customWidth="1"/>
    <col min="7" max="7" width="1.54296875" style="2" customWidth="1"/>
    <col min="8" max="8" width="17.453125" style="2" customWidth="1"/>
    <col min="9" max="9" width="0.81640625" style="1" customWidth="1"/>
    <col min="10" max="10" width="38.26953125" style="1" customWidth="1"/>
    <col min="11" max="11" width="12.54296875" style="1" bestFit="1" customWidth="1"/>
    <col min="12" max="12" width="11.453125" style="1" customWidth="1"/>
    <col min="13" max="14" width="9.6328125" style="1"/>
    <col min="15" max="15" width="9.7265625" style="1" bestFit="1" customWidth="1"/>
    <col min="16" max="16" width="9.6328125" style="1" customWidth="1"/>
    <col min="17" max="17" width="9.7265625" style="1" bestFit="1" customWidth="1"/>
    <col min="18" max="16384" width="9.6328125" style="1"/>
  </cols>
  <sheetData>
    <row r="1" spans="2:10" ht="10.5" customHeight="1" x14ac:dyDescent="0.35"/>
    <row r="2" spans="2:10" x14ac:dyDescent="0.35">
      <c r="B2" s="3" t="s">
        <v>282</v>
      </c>
      <c r="C2" s="4"/>
      <c r="D2" s="4"/>
    </row>
    <row r="3" spans="2:10" x14ac:dyDescent="0.35">
      <c r="F3" s="5">
        <v>2024</v>
      </c>
      <c r="G3" s="6"/>
      <c r="H3" s="5">
        <v>2025</v>
      </c>
      <c r="J3" s="1" t="s">
        <v>2</v>
      </c>
    </row>
    <row r="4" spans="2:10" x14ac:dyDescent="0.35">
      <c r="B4" s="1" t="s">
        <v>3</v>
      </c>
    </row>
    <row r="5" spans="2:10" x14ac:dyDescent="0.35">
      <c r="C5" s="1" t="s">
        <v>4</v>
      </c>
    </row>
    <row r="6" spans="2:10" x14ac:dyDescent="0.35">
      <c r="D6" s="1" t="s">
        <v>5</v>
      </c>
      <c r="F6" s="2">
        <v>848500</v>
      </c>
      <c r="H6" s="2">
        <v>848500</v>
      </c>
    </row>
    <row r="7" spans="2:10" x14ac:dyDescent="0.35">
      <c r="D7" s="1" t="s">
        <v>7</v>
      </c>
      <c r="F7" s="7">
        <v>1500</v>
      </c>
      <c r="G7" s="7"/>
      <c r="H7" s="7">
        <v>1500</v>
      </c>
    </row>
    <row r="8" spans="2:10" x14ac:dyDescent="0.35">
      <c r="D8" s="1" t="s">
        <v>8</v>
      </c>
      <c r="F8" s="7">
        <v>22250</v>
      </c>
      <c r="G8" s="7"/>
      <c r="H8" s="7">
        <v>35000</v>
      </c>
    </row>
    <row r="9" spans="2:10" x14ac:dyDescent="0.35">
      <c r="D9" s="1" t="s">
        <v>9</v>
      </c>
      <c r="F9" s="7">
        <v>7250</v>
      </c>
      <c r="G9" s="7"/>
      <c r="H9" s="7">
        <v>10000</v>
      </c>
    </row>
    <row r="10" spans="2:10" x14ac:dyDescent="0.35">
      <c r="D10" s="1" t="s">
        <v>10</v>
      </c>
      <c r="F10" s="7">
        <v>10000</v>
      </c>
      <c r="G10" s="7"/>
      <c r="H10" s="7">
        <v>10000</v>
      </c>
    </row>
    <row r="11" spans="2:10" x14ac:dyDescent="0.35">
      <c r="D11" s="1" t="s">
        <v>11</v>
      </c>
      <c r="F11" s="7">
        <v>7500</v>
      </c>
      <c r="G11" s="7"/>
      <c r="H11" s="7">
        <v>10000</v>
      </c>
    </row>
    <row r="13" spans="2:10" x14ac:dyDescent="0.35">
      <c r="C13" s="1" t="s">
        <v>12</v>
      </c>
    </row>
    <row r="14" spans="2:10" x14ac:dyDescent="0.35">
      <c r="D14" s="1" t="s">
        <v>13</v>
      </c>
      <c r="F14" s="7">
        <v>175000</v>
      </c>
      <c r="G14" s="7"/>
      <c r="H14" s="7">
        <v>175000</v>
      </c>
    </row>
    <row r="15" spans="2:10" x14ac:dyDescent="0.35">
      <c r="D15" s="1" t="s">
        <v>15</v>
      </c>
      <c r="F15" s="2">
        <v>0</v>
      </c>
      <c r="H15" s="2">
        <v>0</v>
      </c>
    </row>
    <row r="16" spans="2:10" x14ac:dyDescent="0.35">
      <c r="D16" s="1" t="s">
        <v>17</v>
      </c>
      <c r="F16" s="7">
        <v>0</v>
      </c>
      <c r="G16" s="7"/>
      <c r="H16" s="7">
        <v>0</v>
      </c>
    </row>
    <row r="17" spans="3:10" x14ac:dyDescent="0.35">
      <c r="D17" s="1" t="s">
        <v>18</v>
      </c>
      <c r="F17" s="2">
        <v>0</v>
      </c>
      <c r="H17" s="2">
        <v>0</v>
      </c>
    </row>
    <row r="18" spans="3:10" x14ac:dyDescent="0.35">
      <c r="D18" s="1" t="s">
        <v>19</v>
      </c>
      <c r="F18" s="7">
        <v>575</v>
      </c>
      <c r="G18" s="7"/>
      <c r="H18" s="7">
        <v>575</v>
      </c>
    </row>
    <row r="19" spans="3:10" x14ac:dyDescent="0.35">
      <c r="D19" s="1" t="s">
        <v>20</v>
      </c>
      <c r="F19" s="7">
        <v>200</v>
      </c>
      <c r="G19" s="7"/>
      <c r="H19" s="7">
        <v>200</v>
      </c>
    </row>
    <row r="20" spans="3:10" x14ac:dyDescent="0.35">
      <c r="D20" s="1" t="s">
        <v>21</v>
      </c>
      <c r="F20" s="7">
        <v>500</v>
      </c>
      <c r="G20" s="7"/>
      <c r="H20" s="7">
        <v>500</v>
      </c>
      <c r="J20" s="44"/>
    </row>
    <row r="21" spans="3:10" x14ac:dyDescent="0.35">
      <c r="D21" s="1" t="s">
        <v>22</v>
      </c>
      <c r="F21" s="7">
        <v>1900</v>
      </c>
      <c r="G21" s="7"/>
      <c r="H21" s="7">
        <v>1900</v>
      </c>
    </row>
    <row r="22" spans="3:10" x14ac:dyDescent="0.35">
      <c r="D22" s="1" t="s">
        <v>23</v>
      </c>
      <c r="F22" s="7">
        <v>50</v>
      </c>
      <c r="G22" s="7"/>
      <c r="H22" s="7">
        <v>50</v>
      </c>
    </row>
    <row r="23" spans="3:10" x14ac:dyDescent="0.35">
      <c r="D23" s="1" t="s">
        <v>24</v>
      </c>
      <c r="F23" s="7">
        <v>250</v>
      </c>
      <c r="G23" s="7"/>
      <c r="H23" s="7">
        <v>250</v>
      </c>
    </row>
    <row r="24" spans="3:10" x14ac:dyDescent="0.35">
      <c r="D24" s="1" t="s">
        <v>25</v>
      </c>
      <c r="F24" s="7">
        <v>500</v>
      </c>
      <c r="G24" s="7"/>
      <c r="H24" s="7">
        <v>500</v>
      </c>
    </row>
    <row r="25" spans="3:10" x14ac:dyDescent="0.35">
      <c r="D25" s="1" t="s">
        <v>26</v>
      </c>
      <c r="F25" s="7">
        <v>25</v>
      </c>
      <c r="G25" s="7"/>
      <c r="H25" s="7">
        <v>25</v>
      </c>
    </row>
    <row r="26" spans="3:10" x14ac:dyDescent="0.35">
      <c r="D26" s="1" t="s">
        <v>27</v>
      </c>
      <c r="F26" s="2">
        <v>0</v>
      </c>
      <c r="H26" s="2">
        <v>0</v>
      </c>
    </row>
    <row r="28" spans="3:10" x14ac:dyDescent="0.35">
      <c r="C28" s="1" t="s">
        <v>29</v>
      </c>
    </row>
    <row r="29" spans="3:10" x14ac:dyDescent="0.35">
      <c r="D29" s="1" t="s">
        <v>30</v>
      </c>
      <c r="F29" s="7">
        <v>0</v>
      </c>
      <c r="G29" s="7"/>
      <c r="H29" s="7">
        <v>0</v>
      </c>
    </row>
    <row r="30" spans="3:10" x14ac:dyDescent="0.35">
      <c r="D30" s="1" t="s">
        <v>31</v>
      </c>
      <c r="F30" s="7">
        <v>100000</v>
      </c>
      <c r="G30" s="7"/>
      <c r="H30" s="7">
        <v>0</v>
      </c>
      <c r="J30" s="1" t="s">
        <v>32</v>
      </c>
    </row>
    <row r="31" spans="3:10" x14ac:dyDescent="0.35">
      <c r="D31" s="1" t="s">
        <v>33</v>
      </c>
      <c r="F31" s="7">
        <v>20000</v>
      </c>
      <c r="G31" s="7"/>
      <c r="H31" s="7">
        <v>0</v>
      </c>
      <c r="J31" s="1" t="s">
        <v>34</v>
      </c>
    </row>
    <row r="32" spans="3:10" x14ac:dyDescent="0.35">
      <c r="D32" s="1" t="s">
        <v>35</v>
      </c>
      <c r="F32" s="7">
        <v>5000</v>
      </c>
      <c r="G32" s="7"/>
      <c r="H32" s="7">
        <v>5000</v>
      </c>
    </row>
    <row r="33" spans="3:10" x14ac:dyDescent="0.35">
      <c r="D33" s="1" t="s">
        <v>37</v>
      </c>
      <c r="F33" s="7">
        <v>30000</v>
      </c>
      <c r="G33" s="7"/>
      <c r="H33" s="7">
        <v>0</v>
      </c>
      <c r="J33" s="1" t="s">
        <v>38</v>
      </c>
    </row>
    <row r="34" spans="3:10" x14ac:dyDescent="0.35">
      <c r="F34" s="7"/>
      <c r="G34" s="7"/>
      <c r="H34" s="7"/>
    </row>
    <row r="35" spans="3:10" x14ac:dyDescent="0.35">
      <c r="C35" s="1" t="s">
        <v>39</v>
      </c>
      <c r="F35" s="7"/>
      <c r="G35" s="7"/>
      <c r="H35" s="7"/>
    </row>
    <row r="36" spans="3:10" x14ac:dyDescent="0.35">
      <c r="D36" s="1" t="s">
        <v>40</v>
      </c>
      <c r="F36" s="7">
        <v>32000</v>
      </c>
      <c r="G36" s="7"/>
      <c r="H36" s="7">
        <v>32000</v>
      </c>
    </row>
    <row r="37" spans="3:10" x14ac:dyDescent="0.35">
      <c r="D37" s="1" t="s">
        <v>42</v>
      </c>
      <c r="F37" s="7">
        <v>0</v>
      </c>
      <c r="G37" s="7"/>
      <c r="H37" s="7">
        <v>0</v>
      </c>
    </row>
    <row r="40" spans="3:10" x14ac:dyDescent="0.35">
      <c r="C40" s="1" t="s">
        <v>43</v>
      </c>
    </row>
    <row r="41" spans="3:10" x14ac:dyDescent="0.35">
      <c r="D41" s="1" t="s">
        <v>44</v>
      </c>
      <c r="F41" s="2">
        <v>0</v>
      </c>
      <c r="H41" s="2">
        <v>0</v>
      </c>
    </row>
    <row r="42" spans="3:10" x14ac:dyDescent="0.35">
      <c r="D42" s="1" t="s">
        <v>45</v>
      </c>
      <c r="F42" s="2">
        <v>0</v>
      </c>
      <c r="H42" s="2">
        <v>0</v>
      </c>
    </row>
    <row r="43" spans="3:10" x14ac:dyDescent="0.35">
      <c r="D43" s="1" t="s">
        <v>46</v>
      </c>
      <c r="F43" s="2">
        <v>0</v>
      </c>
      <c r="H43" s="2">
        <v>0</v>
      </c>
    </row>
    <row r="44" spans="3:10" x14ac:dyDescent="0.35">
      <c r="D44" s="1" t="s">
        <v>47</v>
      </c>
      <c r="F44" s="2">
        <v>0</v>
      </c>
      <c r="H44" s="2">
        <v>0</v>
      </c>
    </row>
    <row r="46" spans="3:10" x14ac:dyDescent="0.35">
      <c r="C46" s="1" t="s">
        <v>48</v>
      </c>
    </row>
    <row r="47" spans="3:10" x14ac:dyDescent="0.35">
      <c r="D47" s="1" t="s">
        <v>49</v>
      </c>
      <c r="F47" s="2">
        <v>112750</v>
      </c>
      <c r="H47" s="2">
        <v>113750</v>
      </c>
      <c r="J47" s="47" t="s">
        <v>50</v>
      </c>
    </row>
    <row r="48" spans="3:10" x14ac:dyDescent="0.35">
      <c r="D48" s="1" t="s">
        <v>52</v>
      </c>
      <c r="F48" s="7">
        <v>45000</v>
      </c>
      <c r="G48" s="7"/>
      <c r="H48" s="7">
        <v>45000</v>
      </c>
      <c r="J48" s="44" t="s">
        <v>53</v>
      </c>
    </row>
    <row r="49" spans="2:18" x14ac:dyDescent="0.35">
      <c r="D49" s="1" t="s">
        <v>54</v>
      </c>
      <c r="F49" s="2">
        <v>250</v>
      </c>
      <c r="H49" s="2">
        <v>250</v>
      </c>
      <c r="J49" s="47" t="s">
        <v>55</v>
      </c>
    </row>
    <row r="50" spans="2:18" x14ac:dyDescent="0.35">
      <c r="D50" s="1" t="s">
        <v>57</v>
      </c>
      <c r="F50" s="2">
        <v>7000</v>
      </c>
      <c r="H50" s="2">
        <v>8000</v>
      </c>
    </row>
    <row r="51" spans="2:18" x14ac:dyDescent="0.35">
      <c r="J51" s="46"/>
    </row>
    <row r="52" spans="2:18" x14ac:dyDescent="0.35">
      <c r="C52" s="8" t="s">
        <v>58</v>
      </c>
      <c r="D52" s="8"/>
      <c r="E52" s="8"/>
      <c r="F52" s="9">
        <f>SUM(F6:F50)</f>
        <v>1428000</v>
      </c>
      <c r="G52" s="10"/>
      <c r="H52" s="9">
        <f>SUM(H6:H50)</f>
        <v>1298000</v>
      </c>
      <c r="J52" s="46"/>
    </row>
    <row r="53" spans="2:18" x14ac:dyDescent="0.35">
      <c r="K53" s="45"/>
      <c r="L53" s="45"/>
    </row>
    <row r="54" spans="2:18" x14ac:dyDescent="0.35">
      <c r="B54" s="1" t="s">
        <v>61</v>
      </c>
    </row>
    <row r="55" spans="2:18" x14ac:dyDescent="0.35">
      <c r="C55" s="1" t="s">
        <v>57</v>
      </c>
      <c r="F55" s="2">
        <v>5200</v>
      </c>
      <c r="H55" s="2">
        <v>7700</v>
      </c>
      <c r="J55" s="47" t="s">
        <v>55</v>
      </c>
    </row>
    <row r="56" spans="2:18" x14ac:dyDescent="0.35">
      <c r="C56" s="1" t="s">
        <v>62</v>
      </c>
      <c r="F56" s="2">
        <v>300</v>
      </c>
      <c r="H56" s="2">
        <v>300</v>
      </c>
      <c r="J56" s="47" t="s">
        <v>55</v>
      </c>
    </row>
    <row r="57" spans="2:18" x14ac:dyDescent="0.35">
      <c r="C57" s="1" t="s">
        <v>63</v>
      </c>
      <c r="F57" s="2">
        <v>1500</v>
      </c>
      <c r="H57" s="2">
        <v>0</v>
      </c>
      <c r="R57" s="45"/>
    </row>
    <row r="58" spans="2:18" x14ac:dyDescent="0.35">
      <c r="C58" s="8" t="s">
        <v>65</v>
      </c>
      <c r="D58" s="8"/>
      <c r="E58" s="8"/>
      <c r="F58" s="9">
        <f>SUM(F55:F57)</f>
        <v>7000</v>
      </c>
      <c r="G58" s="10"/>
      <c r="H58" s="9">
        <f>SUM(H55:H57)</f>
        <v>8000</v>
      </c>
    </row>
    <row r="60" spans="2:18" x14ac:dyDescent="0.35">
      <c r="B60" s="11" t="s">
        <v>66</v>
      </c>
      <c r="C60" s="12"/>
      <c r="D60" s="12"/>
      <c r="E60" s="12"/>
      <c r="F60" s="13">
        <f>F52-F58</f>
        <v>1421000</v>
      </c>
      <c r="G60" s="14"/>
      <c r="H60" s="13">
        <f>H52-H58</f>
        <v>1290000</v>
      </c>
    </row>
    <row r="61" spans="2:18" s="15" customFormat="1" x14ac:dyDescent="0.35">
      <c r="F61" s="16"/>
      <c r="G61" s="16"/>
      <c r="H61" s="16"/>
    </row>
    <row r="62" spans="2:18" x14ac:dyDescent="0.35">
      <c r="B62" s="15" t="s">
        <v>67</v>
      </c>
    </row>
    <row r="63" spans="2:18" x14ac:dyDescent="0.35">
      <c r="C63" s="15" t="s">
        <v>68</v>
      </c>
    </row>
    <row r="64" spans="2:18" x14ac:dyDescent="0.35">
      <c r="C64" s="1" t="s">
        <v>69</v>
      </c>
      <c r="O64" s="46"/>
      <c r="Q64" s="46"/>
    </row>
    <row r="65" spans="2:18" x14ac:dyDescent="0.35">
      <c r="D65" s="24" t="s">
        <v>70</v>
      </c>
      <c r="E65" s="24"/>
      <c r="F65" s="27">
        <v>492220</v>
      </c>
      <c r="G65" s="27"/>
      <c r="H65" s="27">
        <v>506990</v>
      </c>
      <c r="O65" s="46"/>
      <c r="Q65" s="46"/>
    </row>
    <row r="66" spans="2:18" x14ac:dyDescent="0.35">
      <c r="D66" s="24" t="s">
        <v>72</v>
      </c>
      <c r="E66" s="24"/>
      <c r="F66" s="27">
        <v>33400</v>
      </c>
      <c r="G66" s="27"/>
      <c r="H66" s="27">
        <v>34400</v>
      </c>
      <c r="O66" s="46"/>
      <c r="Q66" s="46"/>
      <c r="R66" s="46"/>
    </row>
    <row r="67" spans="2:18" x14ac:dyDescent="0.35">
      <c r="D67" s="24" t="s">
        <v>73</v>
      </c>
      <c r="E67" s="24"/>
      <c r="F67" s="27">
        <v>42720</v>
      </c>
      <c r="G67" s="27"/>
      <c r="H67" s="27">
        <v>44000</v>
      </c>
    </row>
    <row r="68" spans="2:18" x14ac:dyDescent="0.35">
      <c r="D68" s="24" t="s">
        <v>75</v>
      </c>
      <c r="E68" s="24"/>
      <c r="F68" s="27">
        <v>24310</v>
      </c>
      <c r="G68" s="27"/>
      <c r="H68" s="27">
        <v>26010</v>
      </c>
      <c r="J68" s="47" t="s">
        <v>55</v>
      </c>
      <c r="N68" s="48"/>
    </row>
    <row r="69" spans="2:18" x14ac:dyDescent="0.35">
      <c r="D69" s="24" t="s">
        <v>77</v>
      </c>
      <c r="E69" s="24"/>
      <c r="F69" s="27">
        <v>1500</v>
      </c>
      <c r="G69" s="27"/>
      <c r="H69" s="27">
        <v>1750</v>
      </c>
      <c r="J69" s="47" t="s">
        <v>55</v>
      </c>
    </row>
    <row r="71" spans="2:18" x14ac:dyDescent="0.35">
      <c r="C71" s="1" t="s">
        <v>79</v>
      </c>
    </row>
    <row r="72" spans="2:18" x14ac:dyDescent="0.35">
      <c r="B72" s="50"/>
      <c r="C72" s="50"/>
      <c r="D72" s="66" t="s">
        <v>80</v>
      </c>
      <c r="E72" s="66" t="s">
        <v>59</v>
      </c>
      <c r="F72" s="68">
        <v>158675</v>
      </c>
      <c r="G72" s="67" t="s">
        <v>59</v>
      </c>
      <c r="H72" s="68">
        <f>128706-0.5</f>
        <v>128705.5</v>
      </c>
      <c r="I72" s="50"/>
      <c r="J72" s="50" t="s">
        <v>231</v>
      </c>
      <c r="K72" s="50"/>
      <c r="L72" s="50"/>
    </row>
    <row r="73" spans="2:18" x14ac:dyDescent="0.35">
      <c r="B73" s="50"/>
      <c r="C73" s="50"/>
      <c r="D73" s="69" t="s">
        <v>83</v>
      </c>
      <c r="E73" s="69" t="s">
        <v>59</v>
      </c>
      <c r="F73" s="70">
        <v>20000</v>
      </c>
      <c r="G73" s="69" t="s">
        <v>59</v>
      </c>
      <c r="H73" s="70">
        <v>30000</v>
      </c>
      <c r="I73" s="50"/>
      <c r="J73" s="53" t="s">
        <v>84</v>
      </c>
      <c r="K73" s="53"/>
      <c r="L73" s="50"/>
    </row>
    <row r="74" spans="2:18" x14ac:dyDescent="0.35">
      <c r="B74" s="50"/>
      <c r="C74" s="50"/>
      <c r="D74" s="66" t="s">
        <v>85</v>
      </c>
      <c r="E74" s="66" t="s">
        <v>59</v>
      </c>
      <c r="F74" s="66">
        <v>500</v>
      </c>
      <c r="G74" s="66" t="s">
        <v>59</v>
      </c>
      <c r="H74" s="66">
        <v>500</v>
      </c>
      <c r="I74" s="50"/>
      <c r="J74" s="50" t="s">
        <v>86</v>
      </c>
      <c r="K74" s="50"/>
      <c r="L74" s="50"/>
    </row>
    <row r="75" spans="2:18" x14ac:dyDescent="0.35">
      <c r="B75" s="50"/>
      <c r="C75" s="50"/>
      <c r="D75" s="66" t="s">
        <v>88</v>
      </c>
      <c r="E75" s="66" t="s">
        <v>59</v>
      </c>
      <c r="F75" s="66">
        <v>500</v>
      </c>
      <c r="G75" s="66" t="s">
        <v>59</v>
      </c>
      <c r="H75" s="71">
        <v>3000</v>
      </c>
      <c r="I75" s="50"/>
      <c r="J75" s="50" t="s">
        <v>86</v>
      </c>
      <c r="K75" s="50"/>
      <c r="L75" s="50"/>
    </row>
    <row r="76" spans="2:18" x14ac:dyDescent="0.35">
      <c r="B76" s="50"/>
      <c r="C76" s="50"/>
      <c r="D76" s="66" t="s">
        <v>89</v>
      </c>
      <c r="E76" s="66" t="s">
        <v>59</v>
      </c>
      <c r="F76" s="66" t="s">
        <v>16</v>
      </c>
      <c r="G76" s="66" t="s">
        <v>59</v>
      </c>
      <c r="H76" s="66">
        <v>500</v>
      </c>
      <c r="I76" s="50"/>
      <c r="J76" s="50" t="s">
        <v>86</v>
      </c>
      <c r="K76" s="50"/>
      <c r="L76" s="50"/>
    </row>
    <row r="77" spans="2:18" x14ac:dyDescent="0.35">
      <c r="B77" s="50"/>
      <c r="C77" s="50"/>
      <c r="D77" s="66" t="s">
        <v>90</v>
      </c>
      <c r="E77" s="66" t="s">
        <v>59</v>
      </c>
      <c r="F77" s="66">
        <v>250</v>
      </c>
      <c r="G77" s="66" t="s">
        <v>59</v>
      </c>
      <c r="H77" s="66">
        <v>500</v>
      </c>
      <c r="I77" s="50"/>
      <c r="J77" s="50" t="s">
        <v>86</v>
      </c>
      <c r="K77" s="50"/>
      <c r="L77" s="50"/>
    </row>
    <row r="78" spans="2:18" x14ac:dyDescent="0.35">
      <c r="B78" s="50"/>
      <c r="C78" s="50"/>
      <c r="D78" s="69" t="s">
        <v>91</v>
      </c>
      <c r="E78" s="69" t="s">
        <v>59</v>
      </c>
      <c r="F78" s="70">
        <v>49500</v>
      </c>
      <c r="G78" s="69" t="s">
        <v>59</v>
      </c>
      <c r="H78" s="70">
        <v>1500</v>
      </c>
      <c r="I78" s="50"/>
      <c r="J78" s="50" t="s">
        <v>92</v>
      </c>
      <c r="K78" s="50"/>
      <c r="L78" s="50"/>
    </row>
    <row r="79" spans="2:18" x14ac:dyDescent="0.35">
      <c r="B79" s="50"/>
      <c r="C79" s="50"/>
      <c r="D79" s="69" t="s">
        <v>93</v>
      </c>
      <c r="E79" s="69" t="s">
        <v>59</v>
      </c>
      <c r="F79" s="70">
        <v>7500</v>
      </c>
      <c r="G79" s="69" t="s">
        <v>59</v>
      </c>
      <c r="H79" s="70">
        <v>7000</v>
      </c>
      <c r="I79" s="50"/>
      <c r="J79" s="72"/>
      <c r="K79" s="50"/>
      <c r="L79" s="50"/>
    </row>
    <row r="80" spans="2:18" x14ac:dyDescent="0.35">
      <c r="B80" s="50"/>
      <c r="C80" s="50"/>
      <c r="D80" s="69" t="s">
        <v>95</v>
      </c>
      <c r="E80" s="69" t="s">
        <v>59</v>
      </c>
      <c r="F80" s="69">
        <v>750</v>
      </c>
      <c r="G80" s="69" t="s">
        <v>59</v>
      </c>
      <c r="H80" s="69">
        <v>750</v>
      </c>
      <c r="I80" s="50"/>
      <c r="J80" s="72"/>
      <c r="K80" s="50"/>
      <c r="L80" s="50"/>
    </row>
    <row r="81" spans="2:15" x14ac:dyDescent="0.35">
      <c r="B81" s="50"/>
      <c r="C81" s="50"/>
      <c r="D81" s="69" t="s">
        <v>97</v>
      </c>
      <c r="E81" s="69" t="s">
        <v>59</v>
      </c>
      <c r="F81" s="69" t="s">
        <v>16</v>
      </c>
      <c r="G81" s="69" t="s">
        <v>59</v>
      </c>
      <c r="H81" s="69" t="s">
        <v>16</v>
      </c>
      <c r="I81" s="50"/>
      <c r="J81" s="72"/>
      <c r="K81" s="50"/>
      <c r="L81" s="50"/>
    </row>
    <row r="82" spans="2:15" x14ac:dyDescent="0.35">
      <c r="B82" s="50"/>
      <c r="C82" s="50"/>
      <c r="D82" s="69" t="s">
        <v>98</v>
      </c>
      <c r="E82" s="69" t="s">
        <v>59</v>
      </c>
      <c r="F82" s="70">
        <v>15000</v>
      </c>
      <c r="G82" s="69" t="s">
        <v>59</v>
      </c>
      <c r="H82" s="70">
        <v>15000</v>
      </c>
      <c r="I82" s="50"/>
      <c r="J82" s="72"/>
      <c r="K82" s="50"/>
      <c r="L82" s="50"/>
    </row>
    <row r="83" spans="2:15" x14ac:dyDescent="0.35">
      <c r="B83" s="50"/>
      <c r="C83" s="50"/>
      <c r="D83" s="66" t="s">
        <v>99</v>
      </c>
      <c r="E83" s="66" t="s">
        <v>59</v>
      </c>
      <c r="F83" s="66" t="s">
        <v>16</v>
      </c>
      <c r="G83" s="66" t="s">
        <v>59</v>
      </c>
      <c r="H83" s="66">
        <v>500</v>
      </c>
      <c r="I83" s="50"/>
      <c r="J83" s="72"/>
      <c r="K83" s="50"/>
      <c r="L83" s="50"/>
    </row>
    <row r="84" spans="2:15" x14ac:dyDescent="0.35">
      <c r="B84" s="50"/>
      <c r="C84" s="50"/>
      <c r="D84" s="66" t="s">
        <v>101</v>
      </c>
      <c r="E84" s="66" t="s">
        <v>59</v>
      </c>
      <c r="F84" s="66" t="s">
        <v>16</v>
      </c>
      <c r="G84" s="66" t="s">
        <v>59</v>
      </c>
      <c r="H84" s="66" t="s">
        <v>16</v>
      </c>
      <c r="I84" s="50"/>
      <c r="J84" s="50"/>
      <c r="K84" s="50"/>
      <c r="L84" s="50"/>
      <c r="N84" s="216"/>
      <c r="O84" s="216"/>
    </row>
    <row r="85" spans="2:15" x14ac:dyDescent="0.35">
      <c r="B85" s="50"/>
      <c r="C85" s="50"/>
      <c r="D85" s="66" t="s">
        <v>102</v>
      </c>
      <c r="E85" s="66" t="s">
        <v>59</v>
      </c>
      <c r="F85" s="66" t="s">
        <v>16</v>
      </c>
      <c r="G85" s="66" t="s">
        <v>59</v>
      </c>
      <c r="H85" s="71">
        <v>5000</v>
      </c>
      <c r="I85" s="50"/>
      <c r="J85" s="50"/>
      <c r="K85" s="50"/>
      <c r="L85" s="50"/>
    </row>
    <row r="86" spans="2:15" x14ac:dyDescent="0.35">
      <c r="B86" s="50"/>
      <c r="C86" s="50"/>
      <c r="D86" s="66" t="s">
        <v>104</v>
      </c>
      <c r="E86" s="66" t="s">
        <v>59</v>
      </c>
      <c r="F86" s="71">
        <v>1500</v>
      </c>
      <c r="G86" s="66" t="s">
        <v>59</v>
      </c>
      <c r="H86" s="71">
        <v>35000</v>
      </c>
      <c r="I86" s="50"/>
      <c r="J86" s="73" t="s">
        <v>105</v>
      </c>
      <c r="K86" s="73"/>
      <c r="L86" s="73"/>
    </row>
    <row r="87" spans="2:15" x14ac:dyDescent="0.35">
      <c r="B87" s="50"/>
      <c r="C87" s="50"/>
      <c r="D87" s="66" t="s">
        <v>106</v>
      </c>
      <c r="E87" s="66" t="s">
        <v>59</v>
      </c>
      <c r="F87" s="71">
        <v>9780</v>
      </c>
      <c r="G87" s="66" t="s">
        <v>59</v>
      </c>
      <c r="H87" s="71">
        <v>132825</v>
      </c>
      <c r="I87" s="50"/>
      <c r="J87" s="74" t="s">
        <v>232</v>
      </c>
      <c r="K87" s="74"/>
      <c r="L87" s="74"/>
    </row>
    <row r="88" spans="2:15" x14ac:dyDescent="0.35">
      <c r="B88" s="50"/>
      <c r="C88" s="50"/>
      <c r="D88" s="66" t="s">
        <v>108</v>
      </c>
      <c r="E88" s="66" t="s">
        <v>59</v>
      </c>
      <c r="F88" s="66">
        <v>885</v>
      </c>
      <c r="G88" s="66" t="s">
        <v>59</v>
      </c>
      <c r="H88" s="71">
        <v>12075</v>
      </c>
      <c r="I88" s="50"/>
      <c r="J88" s="95" t="s">
        <v>109</v>
      </c>
      <c r="K88" s="57">
        <v>180200</v>
      </c>
      <c r="L88" s="57">
        <v>440200</v>
      </c>
    </row>
    <row r="89" spans="2:15" x14ac:dyDescent="0.35">
      <c r="B89" s="50"/>
      <c r="C89" s="50"/>
      <c r="D89" s="66" t="s">
        <v>111</v>
      </c>
      <c r="E89" s="66" t="s">
        <v>59</v>
      </c>
      <c r="F89" s="71">
        <v>1000</v>
      </c>
      <c r="G89" s="66" t="s">
        <v>59</v>
      </c>
      <c r="H89" s="71">
        <v>20000</v>
      </c>
      <c r="I89" s="50"/>
      <c r="J89" s="95" t="s">
        <v>112</v>
      </c>
      <c r="K89" s="57">
        <v>1250</v>
      </c>
      <c r="L89" s="57">
        <v>10000</v>
      </c>
    </row>
    <row r="90" spans="2:15" x14ac:dyDescent="0.35">
      <c r="B90" s="50"/>
      <c r="C90" s="50"/>
      <c r="D90" s="66" t="s">
        <v>113</v>
      </c>
      <c r="E90" s="66" t="s">
        <v>59</v>
      </c>
      <c r="F90" s="71">
        <v>6395</v>
      </c>
      <c r="G90" s="66" t="s">
        <v>59</v>
      </c>
      <c r="H90" s="71">
        <v>86935</v>
      </c>
      <c r="I90" s="50"/>
      <c r="J90" s="95" t="s">
        <v>114</v>
      </c>
      <c r="K90" s="57">
        <v>2500</v>
      </c>
      <c r="L90" s="57">
        <v>60000</v>
      </c>
    </row>
    <row r="91" spans="2:15" x14ac:dyDescent="0.35">
      <c r="B91" s="50"/>
      <c r="C91" s="50"/>
      <c r="D91" s="66" t="s">
        <v>115</v>
      </c>
      <c r="E91" s="66" t="s">
        <v>59</v>
      </c>
      <c r="F91" s="66">
        <v>535</v>
      </c>
      <c r="G91" s="66" t="s">
        <v>59</v>
      </c>
      <c r="H91" s="71">
        <v>7245</v>
      </c>
      <c r="I91" s="50"/>
      <c r="J91" s="95" t="s">
        <v>116</v>
      </c>
      <c r="K91" s="57">
        <v>158675</v>
      </c>
      <c r="L91" s="57">
        <v>128706</v>
      </c>
    </row>
    <row r="92" spans="2:15" x14ac:dyDescent="0.35">
      <c r="B92" s="50"/>
      <c r="C92" s="50"/>
      <c r="D92" s="66" t="s">
        <v>117</v>
      </c>
      <c r="E92" s="66" t="s">
        <v>59</v>
      </c>
      <c r="F92" s="66" t="s">
        <v>16</v>
      </c>
      <c r="G92" s="66" t="s">
        <v>59</v>
      </c>
      <c r="H92" s="71">
        <v>5000</v>
      </c>
      <c r="I92" s="50"/>
      <c r="J92" s="95" t="s">
        <v>118</v>
      </c>
      <c r="K92" s="75">
        <v>17775</v>
      </c>
      <c r="L92" s="75">
        <v>241494</v>
      </c>
    </row>
    <row r="93" spans="2:15" x14ac:dyDescent="0.35">
      <c r="B93" s="50"/>
      <c r="C93" s="50"/>
      <c r="D93" s="66" t="s">
        <v>119</v>
      </c>
      <c r="E93" s="66" t="s">
        <v>59</v>
      </c>
      <c r="F93" s="66" t="s">
        <v>16</v>
      </c>
      <c r="G93" s="66" t="s">
        <v>59</v>
      </c>
      <c r="H93" s="66">
        <v>605</v>
      </c>
      <c r="I93" s="50"/>
      <c r="J93" s="76"/>
      <c r="K93" s="50"/>
      <c r="L93" s="50"/>
    </row>
    <row r="94" spans="2:15" x14ac:dyDescent="0.35">
      <c r="B94" s="50"/>
      <c r="C94" s="50"/>
      <c r="D94" s="66" t="s">
        <v>120</v>
      </c>
      <c r="E94" s="66" t="s">
        <v>59</v>
      </c>
      <c r="F94" s="66">
        <v>180</v>
      </c>
      <c r="G94" s="66" t="s">
        <v>59</v>
      </c>
      <c r="H94" s="71">
        <f>1810-0.5</f>
        <v>1809.5</v>
      </c>
      <c r="I94" s="50"/>
      <c r="J94" s="76"/>
      <c r="K94" s="50"/>
      <c r="L94" s="50"/>
    </row>
    <row r="95" spans="2:15" x14ac:dyDescent="0.35">
      <c r="B95" s="50"/>
      <c r="C95" s="50"/>
      <c r="D95" s="50"/>
      <c r="E95" s="50"/>
      <c r="F95" s="50"/>
      <c r="G95" s="50"/>
      <c r="H95" s="50"/>
      <c r="I95" s="50"/>
      <c r="J95" s="50"/>
      <c r="K95" s="50"/>
      <c r="L95" s="50"/>
    </row>
    <row r="96" spans="2:15" x14ac:dyDescent="0.35">
      <c r="B96" s="50"/>
      <c r="C96" s="50" t="s">
        <v>121</v>
      </c>
      <c r="D96" s="50"/>
      <c r="E96" s="50"/>
      <c r="F96" s="50"/>
      <c r="G96" s="50"/>
      <c r="H96" s="50"/>
      <c r="I96" s="50"/>
      <c r="J96" s="50"/>
      <c r="K96" s="50"/>
      <c r="L96" s="50"/>
    </row>
    <row r="97" spans="2:12" x14ac:dyDescent="0.35">
      <c r="B97" s="50"/>
      <c r="C97" s="50"/>
      <c r="D97" s="69" t="s">
        <v>122</v>
      </c>
      <c r="E97" s="69" t="s">
        <v>59</v>
      </c>
      <c r="F97" s="78">
        <v>14325</v>
      </c>
      <c r="G97" s="77" t="s">
        <v>59</v>
      </c>
      <c r="H97" s="78">
        <v>14325</v>
      </c>
      <c r="I97" s="50"/>
      <c r="J97" s="50" t="s">
        <v>123</v>
      </c>
      <c r="K97" s="50"/>
      <c r="L97" s="50"/>
    </row>
    <row r="98" spans="2:12" x14ac:dyDescent="0.35">
      <c r="B98" s="50"/>
      <c r="C98" s="50"/>
      <c r="D98" s="69" t="s">
        <v>124</v>
      </c>
      <c r="E98" s="69" t="s">
        <v>59</v>
      </c>
      <c r="F98" s="78">
        <v>4200</v>
      </c>
      <c r="G98" s="77" t="s">
        <v>59</v>
      </c>
      <c r="H98" s="78">
        <v>4200</v>
      </c>
      <c r="I98" s="50"/>
      <c r="J98" s="50"/>
      <c r="K98" s="50"/>
      <c r="L98" s="50"/>
    </row>
    <row r="99" spans="2:12" x14ac:dyDescent="0.35">
      <c r="B99" s="50"/>
      <c r="C99" s="50"/>
      <c r="D99" s="69" t="s">
        <v>125</v>
      </c>
      <c r="E99" s="69" t="s">
        <v>59</v>
      </c>
      <c r="F99" s="78">
        <v>3000</v>
      </c>
      <c r="G99" s="77" t="s">
        <v>59</v>
      </c>
      <c r="H99" s="78">
        <v>3000</v>
      </c>
      <c r="I99" s="50"/>
      <c r="J99" s="50"/>
      <c r="K99" s="50"/>
      <c r="L99" s="50"/>
    </row>
    <row r="100" spans="2:12" x14ac:dyDescent="0.35">
      <c r="B100" s="50"/>
      <c r="C100" s="50"/>
      <c r="D100" s="69" t="s">
        <v>126</v>
      </c>
      <c r="E100" s="69" t="s">
        <v>59</v>
      </c>
      <c r="F100" s="69" t="s">
        <v>16</v>
      </c>
      <c r="G100" s="69" t="s">
        <v>59</v>
      </c>
      <c r="H100" s="69" t="s">
        <v>16</v>
      </c>
      <c r="I100" s="50"/>
      <c r="J100" s="50"/>
      <c r="K100" s="50"/>
      <c r="L100" s="50"/>
    </row>
    <row r="101" spans="2:12" x14ac:dyDescent="0.35">
      <c r="B101" s="50"/>
      <c r="C101" s="50"/>
      <c r="D101" s="50"/>
      <c r="E101" s="50"/>
      <c r="F101" s="50"/>
      <c r="G101" s="50"/>
      <c r="H101" s="50"/>
      <c r="I101" s="50"/>
      <c r="J101" s="50"/>
      <c r="K101" s="50"/>
      <c r="L101" s="50"/>
    </row>
    <row r="102" spans="2:12" x14ac:dyDescent="0.35">
      <c r="B102" s="50"/>
      <c r="C102" s="50"/>
      <c r="D102" s="50"/>
      <c r="E102" s="50"/>
      <c r="F102" s="50"/>
      <c r="G102" s="50"/>
      <c r="H102" s="50"/>
      <c r="I102" s="50"/>
      <c r="J102" s="50"/>
      <c r="K102" s="50"/>
      <c r="L102" s="50"/>
    </row>
    <row r="103" spans="2:12" x14ac:dyDescent="0.35">
      <c r="B103" s="50"/>
      <c r="C103" s="59" t="s">
        <v>127</v>
      </c>
      <c r="D103" s="59"/>
      <c r="E103" s="59" t="s">
        <v>59</v>
      </c>
      <c r="F103" s="100">
        <f>SUM(F64:F101)</f>
        <v>888625</v>
      </c>
      <c r="G103" s="62" t="s">
        <v>59</v>
      </c>
      <c r="H103" s="100">
        <f>SUM(H64:H101)</f>
        <v>1129125</v>
      </c>
      <c r="I103" s="50"/>
      <c r="J103" s="50"/>
      <c r="K103" s="50"/>
      <c r="L103" s="50"/>
    </row>
    <row r="104" spans="2:12" x14ac:dyDescent="0.35">
      <c r="B104" s="50"/>
      <c r="C104" s="50"/>
      <c r="D104" s="50"/>
      <c r="E104" s="50"/>
      <c r="F104" s="50"/>
      <c r="G104" s="50"/>
      <c r="H104" s="50"/>
      <c r="I104" s="50"/>
      <c r="J104" s="50"/>
      <c r="K104" s="50"/>
      <c r="L104" s="50"/>
    </row>
    <row r="105" spans="2:12" x14ac:dyDescent="0.35">
      <c r="B105" s="50"/>
      <c r="C105" s="52" t="s">
        <v>128</v>
      </c>
      <c r="D105" s="52"/>
      <c r="E105" s="50"/>
      <c r="F105" s="50"/>
      <c r="G105" s="50"/>
      <c r="H105" s="50"/>
      <c r="I105" s="50"/>
      <c r="J105" s="50"/>
      <c r="K105" s="50"/>
      <c r="L105" s="50"/>
    </row>
    <row r="106" spans="2:12" x14ac:dyDescent="0.35">
      <c r="B106" s="50"/>
      <c r="C106" s="64" t="s">
        <v>129</v>
      </c>
      <c r="D106" s="64"/>
      <c r="E106" s="64" t="s">
        <v>59</v>
      </c>
      <c r="F106" s="64" t="s">
        <v>59</v>
      </c>
      <c r="G106" s="64" t="s">
        <v>59</v>
      </c>
      <c r="H106" s="64" t="s">
        <v>59</v>
      </c>
      <c r="I106" s="50"/>
      <c r="J106" s="50"/>
      <c r="K106" s="50"/>
      <c r="L106" s="50"/>
    </row>
    <row r="107" spans="2:12" x14ac:dyDescent="0.35">
      <c r="B107" s="50"/>
      <c r="C107" s="64" t="s">
        <v>59</v>
      </c>
      <c r="D107" s="64" t="s">
        <v>130</v>
      </c>
      <c r="E107" s="64" t="s">
        <v>59</v>
      </c>
      <c r="F107" s="65">
        <v>3000</v>
      </c>
      <c r="G107" s="64" t="s">
        <v>59</v>
      </c>
      <c r="H107" s="65">
        <v>4000</v>
      </c>
      <c r="I107" s="50"/>
      <c r="J107" s="58" t="s">
        <v>55</v>
      </c>
      <c r="K107" s="50"/>
      <c r="L107" s="50"/>
    </row>
    <row r="108" spans="2:12" x14ac:dyDescent="0.35">
      <c r="B108" s="50"/>
      <c r="C108" s="64" t="s">
        <v>59</v>
      </c>
      <c r="D108" s="64" t="s">
        <v>132</v>
      </c>
      <c r="E108" s="64" t="s">
        <v>59</v>
      </c>
      <c r="F108" s="64" t="s">
        <v>16</v>
      </c>
      <c r="G108" s="64" t="s">
        <v>59</v>
      </c>
      <c r="H108" s="64" t="s">
        <v>16</v>
      </c>
      <c r="I108" s="50"/>
      <c r="J108" s="50"/>
      <c r="K108" s="50"/>
      <c r="L108" s="50"/>
    </row>
    <row r="109" spans="2:12" x14ac:dyDescent="0.35">
      <c r="B109" s="50"/>
      <c r="C109" s="64" t="s">
        <v>59</v>
      </c>
      <c r="D109" s="64" t="s">
        <v>133</v>
      </c>
      <c r="E109" s="64" t="s">
        <v>59</v>
      </c>
      <c r="F109" s="64">
        <v>850</v>
      </c>
      <c r="G109" s="64" t="s">
        <v>59</v>
      </c>
      <c r="H109" s="64">
        <v>850</v>
      </c>
      <c r="I109" s="50"/>
      <c r="J109" s="50"/>
      <c r="K109" s="50"/>
      <c r="L109" s="50"/>
    </row>
    <row r="110" spans="2:12" x14ac:dyDescent="0.35">
      <c r="B110" s="50"/>
      <c r="C110" s="69" t="s">
        <v>135</v>
      </c>
      <c r="D110" s="69"/>
      <c r="E110" s="69" t="s">
        <v>59</v>
      </c>
      <c r="F110" s="70">
        <v>2000</v>
      </c>
      <c r="G110" s="69" t="s">
        <v>59</v>
      </c>
      <c r="H110" s="70">
        <v>2500</v>
      </c>
      <c r="I110" s="50"/>
      <c r="J110" s="58" t="s">
        <v>55</v>
      </c>
      <c r="K110" s="50"/>
      <c r="L110" s="50"/>
    </row>
    <row r="111" spans="2:12" x14ac:dyDescent="0.35">
      <c r="B111" s="50"/>
      <c r="C111" s="69" t="s">
        <v>137</v>
      </c>
      <c r="D111" s="69"/>
      <c r="E111" s="69" t="s">
        <v>59</v>
      </c>
      <c r="F111" s="70">
        <v>65415</v>
      </c>
      <c r="G111" s="69" t="s">
        <v>59</v>
      </c>
      <c r="H111" s="70">
        <v>67375</v>
      </c>
      <c r="I111" s="50"/>
      <c r="J111" s="58" t="s">
        <v>55</v>
      </c>
      <c r="K111" s="50"/>
      <c r="L111" s="50"/>
    </row>
    <row r="112" spans="2:12" x14ac:dyDescent="0.35">
      <c r="B112" s="50"/>
      <c r="C112" s="69" t="s">
        <v>139</v>
      </c>
      <c r="D112" s="69"/>
      <c r="E112" s="69" t="s">
        <v>59</v>
      </c>
      <c r="F112" s="70">
        <v>6500</v>
      </c>
      <c r="G112" s="69" t="s">
        <v>59</v>
      </c>
      <c r="H112" s="70">
        <v>7000</v>
      </c>
      <c r="I112" s="50"/>
      <c r="J112" s="58" t="s">
        <v>55</v>
      </c>
      <c r="K112" s="50"/>
      <c r="L112" s="50"/>
    </row>
    <row r="113" spans="2:17" x14ac:dyDescent="0.35">
      <c r="B113" s="50"/>
      <c r="C113" s="50"/>
      <c r="D113" s="50"/>
      <c r="E113" s="50"/>
      <c r="F113" s="50"/>
      <c r="G113" s="50"/>
      <c r="H113" s="50"/>
      <c r="I113" s="50"/>
      <c r="J113" s="50"/>
      <c r="K113" s="50"/>
      <c r="L113" s="50"/>
    </row>
    <row r="114" spans="2:17" x14ac:dyDescent="0.35">
      <c r="B114" s="50"/>
      <c r="C114" s="50" t="s">
        <v>141</v>
      </c>
      <c r="D114" s="50"/>
      <c r="E114" s="50"/>
      <c r="F114" s="50"/>
      <c r="G114" s="50"/>
      <c r="H114" s="50"/>
      <c r="I114" s="50"/>
      <c r="J114" s="50"/>
      <c r="K114" s="50"/>
      <c r="L114" s="50"/>
    </row>
    <row r="115" spans="2:17" x14ac:dyDescent="0.35">
      <c r="B115" s="50"/>
      <c r="C115" s="50"/>
      <c r="D115" s="69" t="s">
        <v>142</v>
      </c>
      <c r="E115" s="69" t="s">
        <v>59</v>
      </c>
      <c r="F115" s="70">
        <v>20000</v>
      </c>
      <c r="G115" s="69" t="s">
        <v>59</v>
      </c>
      <c r="H115" s="70">
        <v>21000</v>
      </c>
      <c r="I115" s="50"/>
      <c r="J115" s="58" t="s">
        <v>55</v>
      </c>
      <c r="K115" s="50"/>
      <c r="L115" s="50"/>
    </row>
    <row r="116" spans="2:17" x14ac:dyDescent="0.35">
      <c r="B116" s="50"/>
      <c r="C116" s="50"/>
      <c r="D116" s="69" t="s">
        <v>144</v>
      </c>
      <c r="E116" s="69" t="s">
        <v>59</v>
      </c>
      <c r="F116" s="70">
        <v>16000</v>
      </c>
      <c r="G116" s="69" t="s">
        <v>59</v>
      </c>
      <c r="H116" s="70">
        <v>21000</v>
      </c>
      <c r="I116" s="50"/>
      <c r="J116" s="50" t="s">
        <v>145</v>
      </c>
      <c r="K116" s="50"/>
      <c r="L116" s="50"/>
    </row>
    <row r="117" spans="2:17" x14ac:dyDescent="0.35">
      <c r="B117" s="50"/>
      <c r="C117" s="50"/>
      <c r="D117" s="69" t="s">
        <v>146</v>
      </c>
      <c r="E117" s="69" t="s">
        <v>59</v>
      </c>
      <c r="F117" s="70">
        <v>26000</v>
      </c>
      <c r="G117" s="69" t="s">
        <v>59</v>
      </c>
      <c r="H117" s="70">
        <v>26000</v>
      </c>
      <c r="I117" s="50"/>
      <c r="J117" s="50"/>
      <c r="K117" s="50"/>
      <c r="L117" s="50"/>
      <c r="O117" s="46"/>
      <c r="Q117" s="46"/>
    </row>
    <row r="118" spans="2:17" x14ac:dyDescent="0.35">
      <c r="B118" s="50"/>
      <c r="C118" s="50"/>
      <c r="D118" s="69" t="s">
        <v>148</v>
      </c>
      <c r="E118" s="69" t="s">
        <v>59</v>
      </c>
      <c r="F118" s="70">
        <v>7000</v>
      </c>
      <c r="G118" s="69" t="s">
        <v>59</v>
      </c>
      <c r="H118" s="70">
        <v>7000</v>
      </c>
      <c r="I118" s="50"/>
      <c r="J118" s="50"/>
      <c r="K118" s="50"/>
      <c r="L118" s="50"/>
    </row>
    <row r="119" spans="2:17" x14ac:dyDescent="0.35">
      <c r="B119" s="50"/>
      <c r="C119" s="50"/>
      <c r="D119" s="69" t="s">
        <v>149</v>
      </c>
      <c r="E119" s="69" t="s">
        <v>59</v>
      </c>
      <c r="F119" s="70">
        <v>15100</v>
      </c>
      <c r="G119" s="69" t="s">
        <v>59</v>
      </c>
      <c r="H119" s="70">
        <v>15100</v>
      </c>
      <c r="I119" s="50"/>
      <c r="J119" s="58" t="s">
        <v>55</v>
      </c>
      <c r="K119" s="50"/>
      <c r="L119" s="50"/>
    </row>
    <row r="120" spans="2:17" x14ac:dyDescent="0.35">
      <c r="B120" s="50"/>
      <c r="C120" s="50"/>
      <c r="D120" s="69" t="s">
        <v>151</v>
      </c>
      <c r="E120" s="69" t="s">
        <v>59</v>
      </c>
      <c r="F120" s="69" t="s">
        <v>16</v>
      </c>
      <c r="G120" s="69" t="s">
        <v>59</v>
      </c>
      <c r="H120" s="69" t="s">
        <v>16</v>
      </c>
      <c r="I120" s="50"/>
      <c r="J120" s="50"/>
      <c r="K120" s="50"/>
      <c r="L120" s="50"/>
    </row>
    <row r="121" spans="2:17" x14ac:dyDescent="0.35">
      <c r="B121" s="50"/>
      <c r="C121" s="50"/>
      <c r="D121" s="69" t="s">
        <v>152</v>
      </c>
      <c r="E121" s="69" t="s">
        <v>59</v>
      </c>
      <c r="F121" s="69">
        <v>250</v>
      </c>
      <c r="G121" s="69" t="s">
        <v>59</v>
      </c>
      <c r="H121" s="69">
        <v>250</v>
      </c>
      <c r="I121" s="50"/>
      <c r="J121" s="50"/>
      <c r="K121" s="50"/>
      <c r="L121" s="50"/>
    </row>
    <row r="122" spans="2:17" x14ac:dyDescent="0.35">
      <c r="B122" s="50"/>
      <c r="C122" s="50"/>
      <c r="D122" s="69" t="s">
        <v>154</v>
      </c>
      <c r="E122" s="69" t="s">
        <v>59</v>
      </c>
      <c r="F122" s="70">
        <v>4000</v>
      </c>
      <c r="G122" s="69" t="s">
        <v>59</v>
      </c>
      <c r="H122" s="70">
        <v>4000</v>
      </c>
      <c r="I122" s="50"/>
      <c r="J122" s="50"/>
      <c r="K122" s="50"/>
      <c r="L122" s="50"/>
    </row>
    <row r="123" spans="2:17" x14ac:dyDescent="0.35">
      <c r="B123" s="50"/>
      <c r="C123" s="50"/>
      <c r="D123" s="69" t="s">
        <v>156</v>
      </c>
      <c r="E123" s="69" t="s">
        <v>59</v>
      </c>
      <c r="F123" s="69">
        <v>500</v>
      </c>
      <c r="G123" s="69" t="s">
        <v>59</v>
      </c>
      <c r="H123" s="69">
        <v>500</v>
      </c>
      <c r="I123" s="50"/>
      <c r="J123" s="50"/>
      <c r="K123" s="50"/>
      <c r="L123" s="50"/>
    </row>
    <row r="124" spans="2:17" x14ac:dyDescent="0.35">
      <c r="B124" s="50"/>
      <c r="C124" s="50"/>
      <c r="D124" s="50"/>
      <c r="E124" s="50"/>
      <c r="F124" s="50"/>
      <c r="G124" s="50"/>
      <c r="H124" s="50"/>
      <c r="I124" s="50"/>
      <c r="J124" s="50"/>
      <c r="K124" s="50"/>
      <c r="L124" s="50"/>
    </row>
    <row r="125" spans="2:17" x14ac:dyDescent="0.35">
      <c r="B125" s="50"/>
      <c r="C125" s="69" t="s">
        <v>158</v>
      </c>
      <c r="D125" s="69"/>
      <c r="E125" s="69" t="s">
        <v>59</v>
      </c>
      <c r="F125" s="70">
        <v>3500</v>
      </c>
      <c r="G125" s="69" t="s">
        <v>59</v>
      </c>
      <c r="H125" s="70">
        <v>4000</v>
      </c>
      <c r="I125" s="50"/>
      <c r="J125" s="58" t="s">
        <v>55</v>
      </c>
      <c r="K125" s="50"/>
      <c r="L125" s="50"/>
    </row>
    <row r="126" spans="2:17" x14ac:dyDescent="0.35">
      <c r="B126" s="50"/>
      <c r="C126" s="50"/>
      <c r="D126" s="50"/>
      <c r="E126" s="50"/>
      <c r="F126" s="50"/>
      <c r="G126" s="50"/>
      <c r="H126" s="50"/>
      <c r="I126" s="50"/>
      <c r="J126" s="50"/>
      <c r="K126" s="50"/>
      <c r="L126" s="50"/>
    </row>
    <row r="127" spans="2:17" x14ac:dyDescent="0.35">
      <c r="B127" s="50"/>
      <c r="C127" s="69" t="s">
        <v>160</v>
      </c>
      <c r="D127" s="69"/>
      <c r="E127" s="69" t="s">
        <v>59</v>
      </c>
      <c r="F127" s="70">
        <v>28500</v>
      </c>
      <c r="G127" s="69" t="s">
        <v>59</v>
      </c>
      <c r="H127" s="70">
        <v>29000</v>
      </c>
      <c r="I127" s="50"/>
      <c r="J127" s="50"/>
      <c r="K127" s="50"/>
      <c r="L127" s="50"/>
    </row>
    <row r="128" spans="2:17" x14ac:dyDescent="0.35">
      <c r="B128" s="50"/>
      <c r="C128" s="69" t="s">
        <v>162</v>
      </c>
      <c r="D128" s="69"/>
      <c r="E128" s="69" t="s">
        <v>59</v>
      </c>
      <c r="F128" s="69">
        <v>275</v>
      </c>
      <c r="G128" s="69" t="s">
        <v>59</v>
      </c>
      <c r="H128" s="69">
        <v>275</v>
      </c>
      <c r="I128" s="50"/>
      <c r="J128" s="50"/>
      <c r="K128" s="50"/>
      <c r="L128" s="50"/>
    </row>
    <row r="129" spans="2:12" x14ac:dyDescent="0.35">
      <c r="B129" s="50"/>
      <c r="C129" s="50"/>
      <c r="D129" s="50"/>
      <c r="E129" s="50"/>
      <c r="F129" s="50"/>
      <c r="G129" s="50"/>
      <c r="H129" s="50"/>
      <c r="I129" s="50"/>
      <c r="J129" s="50"/>
      <c r="K129" s="50"/>
      <c r="L129" s="50"/>
    </row>
    <row r="130" spans="2:12" x14ac:dyDescent="0.35">
      <c r="B130" s="50"/>
      <c r="C130" s="69" t="s">
        <v>164</v>
      </c>
      <c r="D130" s="69"/>
      <c r="E130" s="69" t="s">
        <v>59</v>
      </c>
      <c r="F130" s="70">
        <v>1500</v>
      </c>
      <c r="G130" s="69" t="s">
        <v>59</v>
      </c>
      <c r="H130" s="70">
        <v>3000</v>
      </c>
      <c r="I130" s="50"/>
      <c r="J130" s="44"/>
      <c r="K130" s="50"/>
      <c r="L130" s="50"/>
    </row>
    <row r="131" spans="2:12" x14ac:dyDescent="0.35">
      <c r="B131" s="50"/>
      <c r="C131" s="50"/>
      <c r="D131" s="50"/>
      <c r="E131" s="50"/>
      <c r="F131" s="50"/>
      <c r="G131" s="50"/>
      <c r="H131" s="50"/>
      <c r="I131" s="50"/>
      <c r="J131" s="50"/>
      <c r="K131" s="50"/>
      <c r="L131" s="50"/>
    </row>
    <row r="132" spans="2:12" x14ac:dyDescent="0.35">
      <c r="B132" s="50"/>
      <c r="C132" s="69" t="s">
        <v>166</v>
      </c>
      <c r="D132" s="69"/>
      <c r="E132" s="69" t="s">
        <v>59</v>
      </c>
      <c r="F132" s="70">
        <v>17500</v>
      </c>
      <c r="G132" s="69" t="s">
        <v>59</v>
      </c>
      <c r="H132" s="70">
        <v>18000</v>
      </c>
      <c r="I132" s="50"/>
      <c r="J132" s="58" t="s">
        <v>55</v>
      </c>
      <c r="K132" s="50"/>
      <c r="L132" s="50"/>
    </row>
    <row r="133" spans="2:12" x14ac:dyDescent="0.35">
      <c r="B133" s="50"/>
      <c r="C133" s="69" t="s">
        <v>168</v>
      </c>
      <c r="D133" s="69"/>
      <c r="E133" s="69" t="s">
        <v>59</v>
      </c>
      <c r="F133" s="70">
        <v>7250</v>
      </c>
      <c r="G133" s="69" t="s">
        <v>59</v>
      </c>
      <c r="H133" s="70">
        <v>7250</v>
      </c>
      <c r="I133" s="50"/>
      <c r="J133" s="50" t="s">
        <v>169</v>
      </c>
      <c r="K133" s="50"/>
      <c r="L133" s="50"/>
    </row>
    <row r="134" spans="2:12" x14ac:dyDescent="0.35">
      <c r="B134" s="50"/>
      <c r="C134" s="226" t="s">
        <v>346</v>
      </c>
      <c r="D134" s="226"/>
      <c r="E134" s="226"/>
      <c r="F134" s="227">
        <v>25000</v>
      </c>
      <c r="G134" s="226"/>
      <c r="H134" s="227">
        <v>0</v>
      </c>
      <c r="I134" s="50"/>
      <c r="J134" s="50"/>
      <c r="K134" s="50"/>
      <c r="L134" s="50"/>
    </row>
    <row r="135" spans="2:12" x14ac:dyDescent="0.35">
      <c r="B135" s="50"/>
      <c r="C135" s="69" t="s">
        <v>171</v>
      </c>
      <c r="D135" s="69"/>
      <c r="E135" s="69" t="s">
        <v>59</v>
      </c>
      <c r="F135" s="70">
        <v>2000</v>
      </c>
      <c r="G135" s="69" t="s">
        <v>59</v>
      </c>
      <c r="H135" s="70">
        <v>2000</v>
      </c>
      <c r="I135" s="50"/>
      <c r="J135" s="50"/>
      <c r="K135" s="50"/>
      <c r="L135" s="50"/>
    </row>
    <row r="136" spans="2:12" x14ac:dyDescent="0.35">
      <c r="B136" s="50"/>
      <c r="C136" s="69" t="s">
        <v>91</v>
      </c>
      <c r="D136" s="69"/>
      <c r="E136" s="69" t="s">
        <v>59</v>
      </c>
      <c r="F136" s="69" t="s">
        <v>16</v>
      </c>
      <c r="G136" s="69" t="s">
        <v>59</v>
      </c>
      <c r="H136" s="69" t="s">
        <v>16</v>
      </c>
      <c r="I136" s="50"/>
      <c r="J136" s="50"/>
      <c r="K136" s="50"/>
      <c r="L136" s="50"/>
    </row>
    <row r="137" spans="2:12" x14ac:dyDescent="0.35">
      <c r="B137" s="50"/>
      <c r="C137" s="69" t="s">
        <v>173</v>
      </c>
      <c r="D137" s="69"/>
      <c r="E137" s="69" t="s">
        <v>59</v>
      </c>
      <c r="F137" s="70">
        <v>5000</v>
      </c>
      <c r="G137" s="69" t="s">
        <v>59</v>
      </c>
      <c r="H137" s="70">
        <v>7500</v>
      </c>
      <c r="I137" s="50"/>
      <c r="J137" s="44"/>
      <c r="K137" s="50"/>
      <c r="L137" s="50"/>
    </row>
    <row r="138" spans="2:12" x14ac:dyDescent="0.35">
      <c r="B138" s="50"/>
      <c r="C138" s="69" t="s">
        <v>89</v>
      </c>
      <c r="D138" s="69"/>
      <c r="E138" s="69" t="s">
        <v>59</v>
      </c>
      <c r="F138" s="70">
        <v>1500</v>
      </c>
      <c r="G138" s="69" t="s">
        <v>59</v>
      </c>
      <c r="H138" s="70">
        <v>3500</v>
      </c>
      <c r="I138" s="50"/>
      <c r="J138" s="44"/>
      <c r="K138" s="50"/>
      <c r="L138" s="50"/>
    </row>
    <row r="139" spans="2:12" x14ac:dyDescent="0.35">
      <c r="B139" s="50"/>
      <c r="C139" s="50"/>
      <c r="D139" s="50"/>
      <c r="E139" s="50"/>
      <c r="F139" s="50"/>
      <c r="G139" s="50"/>
      <c r="H139" s="50"/>
      <c r="I139" s="50"/>
      <c r="J139" s="50"/>
      <c r="K139" s="50"/>
      <c r="L139" s="50"/>
    </row>
    <row r="140" spans="2:12" x14ac:dyDescent="0.35">
      <c r="B140" s="50"/>
      <c r="C140" s="69" t="s">
        <v>176</v>
      </c>
      <c r="D140" s="69"/>
      <c r="E140" s="69" t="s">
        <v>59</v>
      </c>
      <c r="F140" s="69" t="s">
        <v>59</v>
      </c>
      <c r="G140" s="69" t="s">
        <v>59</v>
      </c>
      <c r="H140" s="69" t="s">
        <v>59</v>
      </c>
      <c r="I140" s="50"/>
      <c r="J140" s="50"/>
      <c r="K140" s="50"/>
      <c r="L140" s="50"/>
    </row>
    <row r="141" spans="2:12" x14ac:dyDescent="0.35">
      <c r="B141" s="50"/>
      <c r="C141" s="69" t="s">
        <v>59</v>
      </c>
      <c r="D141" s="69" t="s">
        <v>177</v>
      </c>
      <c r="E141" s="69" t="s">
        <v>59</v>
      </c>
      <c r="F141" s="70">
        <v>11250</v>
      </c>
      <c r="G141" s="69" t="s">
        <v>59</v>
      </c>
      <c r="H141" s="70">
        <v>12000</v>
      </c>
      <c r="I141" s="50"/>
      <c r="J141" s="58" t="s">
        <v>55</v>
      </c>
      <c r="K141" s="50"/>
      <c r="L141" s="50"/>
    </row>
    <row r="142" spans="2:12" x14ac:dyDescent="0.35">
      <c r="B142" s="50"/>
      <c r="C142" s="69" t="s">
        <v>59</v>
      </c>
      <c r="D142" s="69" t="s">
        <v>179</v>
      </c>
      <c r="E142" s="69" t="s">
        <v>59</v>
      </c>
      <c r="F142" s="70">
        <v>1000</v>
      </c>
      <c r="G142" s="69" t="s">
        <v>59</v>
      </c>
      <c r="H142" s="70">
        <v>1500</v>
      </c>
      <c r="I142" s="50"/>
      <c r="J142" s="50"/>
      <c r="K142" s="50"/>
      <c r="L142" s="50"/>
    </row>
    <row r="143" spans="2:12" x14ac:dyDescent="0.35">
      <c r="B143" s="50"/>
      <c r="C143" s="69" t="s">
        <v>59</v>
      </c>
      <c r="D143" s="69" t="s">
        <v>181</v>
      </c>
      <c r="E143" s="69" t="s">
        <v>59</v>
      </c>
      <c r="F143" s="70">
        <v>50000</v>
      </c>
      <c r="G143" s="69" t="s">
        <v>59</v>
      </c>
      <c r="H143" s="70">
        <v>50000</v>
      </c>
      <c r="I143" s="50"/>
      <c r="J143" s="50"/>
      <c r="K143" s="50"/>
      <c r="L143" s="50"/>
    </row>
    <row r="144" spans="2:12" x14ac:dyDescent="0.35">
      <c r="B144" s="50"/>
      <c r="C144" s="69" t="s">
        <v>59</v>
      </c>
      <c r="D144" s="69" t="s">
        <v>183</v>
      </c>
      <c r="E144" s="69" t="s">
        <v>59</v>
      </c>
      <c r="F144" s="70">
        <v>1185</v>
      </c>
      <c r="G144" s="69" t="s">
        <v>59</v>
      </c>
      <c r="H144" s="70">
        <v>1000</v>
      </c>
      <c r="I144" s="50"/>
      <c r="J144" s="58" t="s">
        <v>55</v>
      </c>
      <c r="K144" s="50"/>
      <c r="L144" s="50"/>
    </row>
    <row r="145" spans="2:12" x14ac:dyDescent="0.35">
      <c r="B145" s="50"/>
      <c r="C145" s="69" t="s">
        <v>59</v>
      </c>
      <c r="D145" s="69" t="s">
        <v>185</v>
      </c>
      <c r="E145" s="69" t="s">
        <v>59</v>
      </c>
      <c r="F145" s="69" t="s">
        <v>16</v>
      </c>
      <c r="G145" s="69" t="s">
        <v>59</v>
      </c>
      <c r="H145" s="69" t="s">
        <v>16</v>
      </c>
      <c r="I145" s="50"/>
      <c r="J145" s="44" t="s">
        <v>186</v>
      </c>
      <c r="K145" s="44"/>
      <c r="L145" s="44"/>
    </row>
    <row r="146" spans="2:12" x14ac:dyDescent="0.35">
      <c r="B146" s="50"/>
      <c r="C146" s="50"/>
      <c r="D146" s="50"/>
      <c r="E146" s="50"/>
      <c r="F146" s="50"/>
      <c r="G146" s="50"/>
      <c r="H146" s="50"/>
      <c r="I146" s="50"/>
      <c r="J146" s="50"/>
      <c r="K146" s="50"/>
      <c r="L146" s="50"/>
    </row>
    <row r="147" spans="2:12" x14ac:dyDescent="0.35">
      <c r="B147" s="50"/>
      <c r="C147" s="69" t="s">
        <v>187</v>
      </c>
      <c r="D147" s="69"/>
      <c r="E147" s="69" t="s">
        <v>59</v>
      </c>
      <c r="F147" s="69" t="s">
        <v>59</v>
      </c>
      <c r="G147" s="69" t="s">
        <v>59</v>
      </c>
      <c r="H147" s="69" t="s">
        <v>59</v>
      </c>
      <c r="I147" s="50"/>
      <c r="J147" s="50"/>
      <c r="K147" s="50"/>
      <c r="L147" s="50"/>
    </row>
    <row r="148" spans="2:12" x14ac:dyDescent="0.35">
      <c r="B148" s="50"/>
      <c r="C148" s="69" t="s">
        <v>59</v>
      </c>
      <c r="D148" s="69" t="s">
        <v>188</v>
      </c>
      <c r="E148" s="69" t="s">
        <v>59</v>
      </c>
      <c r="F148" s="70">
        <v>27000</v>
      </c>
      <c r="G148" s="69" t="s">
        <v>59</v>
      </c>
      <c r="H148" s="70">
        <v>38500</v>
      </c>
      <c r="I148" s="50"/>
      <c r="J148" s="50" t="s">
        <v>189</v>
      </c>
      <c r="K148" s="50"/>
      <c r="L148" s="50"/>
    </row>
    <row r="149" spans="2:12" x14ac:dyDescent="0.35">
      <c r="B149" s="50"/>
      <c r="C149" s="69" t="s">
        <v>59</v>
      </c>
      <c r="D149" s="69" t="s">
        <v>191</v>
      </c>
      <c r="E149" s="69" t="s">
        <v>59</v>
      </c>
      <c r="F149" s="70">
        <v>3500</v>
      </c>
      <c r="G149" s="69" t="s">
        <v>59</v>
      </c>
      <c r="H149" s="70">
        <v>11575</v>
      </c>
      <c r="I149" s="50"/>
      <c r="J149" s="50"/>
      <c r="K149" s="50"/>
      <c r="L149" s="50"/>
    </row>
    <row r="150" spans="2:12" x14ac:dyDescent="0.35">
      <c r="B150" s="50"/>
      <c r="C150" s="50"/>
      <c r="D150" s="50"/>
      <c r="E150" s="50"/>
      <c r="F150" s="50"/>
      <c r="G150" s="50"/>
      <c r="H150" s="50"/>
      <c r="I150" s="50"/>
      <c r="J150" s="50"/>
      <c r="K150" s="50"/>
      <c r="L150" s="50"/>
    </row>
    <row r="151" spans="2:12" x14ac:dyDescent="0.35">
      <c r="B151" s="50"/>
      <c r="C151" s="50"/>
      <c r="D151" s="50"/>
      <c r="E151" s="50"/>
      <c r="F151" s="50"/>
      <c r="G151" s="50"/>
      <c r="H151" s="50"/>
      <c r="I151" s="50"/>
      <c r="J151" s="50"/>
      <c r="K151" s="50"/>
      <c r="L151" s="50"/>
    </row>
    <row r="152" spans="2:12" x14ac:dyDescent="0.35">
      <c r="B152" s="50"/>
      <c r="C152" s="59" t="s">
        <v>192</v>
      </c>
      <c r="D152" s="59"/>
      <c r="E152" s="59" t="s">
        <v>59</v>
      </c>
      <c r="F152" s="60">
        <f>SUM(F106:F150)</f>
        <v>352575</v>
      </c>
      <c r="G152" s="59" t="s">
        <v>59</v>
      </c>
      <c r="H152" s="60">
        <f>SUM(H106:H150)</f>
        <v>365675</v>
      </c>
      <c r="I152" s="50"/>
      <c r="J152" s="50" t="s">
        <v>193</v>
      </c>
      <c r="K152" s="50"/>
      <c r="L152" s="50"/>
    </row>
    <row r="153" spans="2:12" x14ac:dyDescent="0.35">
      <c r="B153" s="50"/>
      <c r="C153" s="50"/>
      <c r="D153" s="50"/>
      <c r="E153" s="50"/>
      <c r="F153" s="50"/>
      <c r="G153" s="50"/>
      <c r="H153" s="50"/>
      <c r="I153" s="50"/>
      <c r="J153" s="50"/>
      <c r="K153" s="50"/>
      <c r="L153" s="50"/>
    </row>
    <row r="154" spans="2:12" x14ac:dyDescent="0.35">
      <c r="B154" s="62" t="s">
        <v>194</v>
      </c>
      <c r="C154" s="62"/>
      <c r="D154" s="62"/>
      <c r="E154" s="62" t="s">
        <v>59</v>
      </c>
      <c r="F154" s="100">
        <f>F103+F152</f>
        <v>1241200</v>
      </c>
      <c r="G154" s="62" t="s">
        <v>59</v>
      </c>
      <c r="H154" s="100">
        <f>H103+H152</f>
        <v>1494800</v>
      </c>
      <c r="I154" s="50"/>
      <c r="J154" s="79" t="s">
        <v>195</v>
      </c>
      <c r="K154" s="80" t="s">
        <v>59</v>
      </c>
      <c r="L154" s="81" t="s">
        <v>59</v>
      </c>
    </row>
    <row r="155" spans="2:12" x14ac:dyDescent="0.35">
      <c r="B155" s="50"/>
      <c r="C155" s="50"/>
      <c r="D155" s="50"/>
      <c r="E155" s="50"/>
      <c r="F155" s="50"/>
      <c r="G155" s="50"/>
      <c r="H155" s="50"/>
      <c r="I155" s="50"/>
      <c r="J155" s="82" t="s">
        <v>196</v>
      </c>
      <c r="K155" s="83">
        <v>598000</v>
      </c>
      <c r="L155" s="84">
        <v>618000</v>
      </c>
    </row>
    <row r="156" spans="2:12" x14ac:dyDescent="0.35">
      <c r="B156" s="61" t="s">
        <v>197</v>
      </c>
      <c r="C156" s="61"/>
      <c r="D156" s="61"/>
      <c r="E156" s="62" t="s">
        <v>59</v>
      </c>
      <c r="F156" s="101">
        <f>F60-F154</f>
        <v>179800</v>
      </c>
      <c r="G156" s="62" t="s">
        <v>59</v>
      </c>
      <c r="H156" s="101">
        <f>H60-H154</f>
        <v>-204800</v>
      </c>
      <c r="I156" s="50"/>
      <c r="J156" s="86" t="s">
        <v>198</v>
      </c>
      <c r="K156" s="83">
        <v>438000</v>
      </c>
      <c r="L156" s="84">
        <v>436600</v>
      </c>
    </row>
    <row r="157" spans="2:12" x14ac:dyDescent="0.35">
      <c r="B157" s="50"/>
      <c r="C157" s="50"/>
      <c r="D157" s="50"/>
      <c r="E157" s="50"/>
      <c r="F157" s="50"/>
      <c r="G157" s="50"/>
      <c r="H157" s="50"/>
      <c r="I157" s="50"/>
      <c r="J157" s="87" t="s">
        <v>199</v>
      </c>
      <c r="K157" s="83">
        <v>180200</v>
      </c>
      <c r="L157" s="88">
        <v>440200</v>
      </c>
    </row>
    <row r="158" spans="2:12" x14ac:dyDescent="0.35">
      <c r="B158" s="56" t="s">
        <v>200</v>
      </c>
      <c r="C158" s="56"/>
      <c r="D158" s="56"/>
      <c r="E158" s="89" t="s">
        <v>59</v>
      </c>
      <c r="F158" s="89" t="s">
        <v>59</v>
      </c>
      <c r="G158" s="89" t="s">
        <v>59</v>
      </c>
      <c r="H158" s="228">
        <f>F156+H156</f>
        <v>-25000</v>
      </c>
      <c r="I158" s="50"/>
      <c r="J158" s="90" t="s">
        <v>59</v>
      </c>
      <c r="K158" s="91">
        <v>1216200</v>
      </c>
      <c r="L158" s="92">
        <v>1494800</v>
      </c>
    </row>
    <row r="161" spans="4:22" x14ac:dyDescent="0.35">
      <c r="J161" s="45"/>
    </row>
    <row r="164" spans="4:22" x14ac:dyDescent="0.35">
      <c r="F164" s="1"/>
      <c r="G164" s="7"/>
      <c r="H164" s="7"/>
      <c r="I164" s="7"/>
      <c r="J164" s="7"/>
      <c r="K164" s="7"/>
      <c r="L164" s="7"/>
      <c r="M164" s="7"/>
      <c r="O164" s="36"/>
    </row>
    <row r="165" spans="4:22" x14ac:dyDescent="0.35">
      <c r="D165" s="15" t="s">
        <v>302</v>
      </c>
      <c r="F165" s="15">
        <v>2024</v>
      </c>
      <c r="G165" s="15"/>
      <c r="H165" s="15">
        <v>2025</v>
      </c>
      <c r="K165" s="1" t="s">
        <v>281</v>
      </c>
      <c r="U165" s="15"/>
    </row>
    <row r="166" spans="4:22" x14ac:dyDescent="0.35">
      <c r="D166" s="15" t="s">
        <v>304</v>
      </c>
      <c r="F166" s="37">
        <v>11814</v>
      </c>
      <c r="G166" s="1"/>
      <c r="H166" s="38">
        <v>4218</v>
      </c>
      <c r="K166" s="146" t="s">
        <v>287</v>
      </c>
      <c r="M166" s="146"/>
      <c r="N166" s="147">
        <v>2019</v>
      </c>
      <c r="O166" s="147">
        <v>2020</v>
      </c>
      <c r="P166" s="147">
        <v>2021</v>
      </c>
      <c r="Q166" s="147">
        <v>2022</v>
      </c>
      <c r="R166" s="147">
        <v>2023</v>
      </c>
      <c r="S166" s="158" t="s">
        <v>314</v>
      </c>
      <c r="T166" s="147"/>
    </row>
    <row r="167" spans="4:22" x14ac:dyDescent="0.35">
      <c r="D167" s="15" t="s">
        <v>305</v>
      </c>
      <c r="F167" s="37">
        <v>8436</v>
      </c>
      <c r="G167" s="1"/>
      <c r="H167" s="38">
        <v>15228</v>
      </c>
      <c r="K167" s="146" t="s">
        <v>288</v>
      </c>
      <c r="M167" s="146"/>
      <c r="N167" s="156">
        <v>236280</v>
      </c>
      <c r="O167" s="156">
        <v>84360</v>
      </c>
      <c r="P167" s="156">
        <v>152280</v>
      </c>
      <c r="Q167" s="156">
        <v>216731</v>
      </c>
      <c r="R167" s="157">
        <v>307000</v>
      </c>
      <c r="S167" s="157" t="s">
        <v>315</v>
      </c>
      <c r="T167" s="155"/>
    </row>
    <row r="168" spans="4:22" x14ac:dyDescent="0.35">
      <c r="D168" s="15" t="s">
        <v>306</v>
      </c>
      <c r="F168" s="37">
        <v>22842</v>
      </c>
      <c r="G168" s="1"/>
      <c r="H168" s="38">
        <v>32509.649999999998</v>
      </c>
      <c r="K168" s="148">
        <v>0.15</v>
      </c>
      <c r="L168" s="146" t="s">
        <v>274</v>
      </c>
      <c r="M168" s="147" t="s">
        <v>275</v>
      </c>
      <c r="N168" s="146">
        <f>N167*0.15</f>
        <v>35442</v>
      </c>
      <c r="O168" s="146">
        <f t="shared" ref="O168:R168" si="0">O167*0.15</f>
        <v>12654</v>
      </c>
      <c r="P168" s="146">
        <f t="shared" si="0"/>
        <v>22842</v>
      </c>
      <c r="Q168" s="149">
        <f t="shared" si="0"/>
        <v>32509.649999999998</v>
      </c>
      <c r="R168" s="146">
        <f t="shared" si="0"/>
        <v>46050</v>
      </c>
      <c r="S168" s="147"/>
      <c r="T168" s="146"/>
    </row>
    <row r="169" spans="4:22" x14ac:dyDescent="0.35">
      <c r="D169" s="15" t="s">
        <v>307</v>
      </c>
      <c r="F169" s="37">
        <v>54182.75</v>
      </c>
      <c r="G169" s="1"/>
      <c r="H169" s="38">
        <v>76750</v>
      </c>
      <c r="K169" s="148">
        <v>0.2</v>
      </c>
      <c r="L169" s="146"/>
      <c r="M169" s="147" t="s">
        <v>276</v>
      </c>
      <c r="N169" s="146">
        <f>N167*0.2</f>
        <v>47256</v>
      </c>
      <c r="O169" s="146">
        <f t="shared" ref="O169:R169" si="1">O167*0.2</f>
        <v>16872</v>
      </c>
      <c r="P169" s="146">
        <f t="shared" si="1"/>
        <v>30456</v>
      </c>
      <c r="Q169" s="149">
        <f t="shared" si="1"/>
        <v>43346.200000000004</v>
      </c>
      <c r="R169" s="150">
        <f t="shared" si="1"/>
        <v>61400</v>
      </c>
      <c r="S169" s="146"/>
      <c r="T169" s="146"/>
    </row>
    <row r="170" spans="4:22" ht="16" thickBot="1" x14ac:dyDescent="0.4">
      <c r="D170" s="15" t="s">
        <v>308</v>
      </c>
      <c r="F170" s="37">
        <v>61400</v>
      </c>
      <c r="G170" s="1"/>
      <c r="H170" s="39">
        <f>F176*0.2</f>
        <v>2033.666666666667</v>
      </c>
      <c r="I170" s="15"/>
      <c r="J170" s="1" t="s">
        <v>312</v>
      </c>
      <c r="K170" s="148">
        <v>0.25</v>
      </c>
      <c r="L170" s="146"/>
      <c r="M170" s="147" t="s">
        <v>277</v>
      </c>
      <c r="N170" s="146">
        <f>N167*0.25</f>
        <v>59070</v>
      </c>
      <c r="O170" s="146">
        <f t="shared" ref="O170:R170" si="2">O167*0.25</f>
        <v>21090</v>
      </c>
      <c r="P170" s="146">
        <f t="shared" si="2"/>
        <v>38070</v>
      </c>
      <c r="Q170" s="152">
        <f t="shared" si="2"/>
        <v>54182.75</v>
      </c>
      <c r="R170" s="151">
        <f t="shared" si="2"/>
        <v>76750</v>
      </c>
      <c r="S170" s="146"/>
      <c r="T170" s="146"/>
    </row>
    <row r="171" spans="4:22" ht="16" thickBot="1" x14ac:dyDescent="0.4">
      <c r="D171" s="190" t="s">
        <v>309</v>
      </c>
      <c r="F171" s="35">
        <f>F175</f>
        <v>1525.25</v>
      </c>
      <c r="G171" s="1"/>
      <c r="H171" s="35">
        <f>H175</f>
        <v>29460.683333333334</v>
      </c>
      <c r="K171" s="148">
        <v>0.15</v>
      </c>
      <c r="L171" s="146"/>
      <c r="M171" s="147" t="s">
        <v>278</v>
      </c>
      <c r="N171" s="146">
        <f>N167*0.15</f>
        <v>35442</v>
      </c>
      <c r="O171" s="146">
        <f t="shared" ref="O171:R171" si="3">O167*0.15</f>
        <v>12654</v>
      </c>
      <c r="P171" s="150">
        <f t="shared" si="3"/>
        <v>22842</v>
      </c>
      <c r="Q171" s="153">
        <f t="shared" si="3"/>
        <v>32509.649999999998</v>
      </c>
      <c r="R171" s="146">
        <f t="shared" si="3"/>
        <v>46050</v>
      </c>
      <c r="S171" s="146"/>
      <c r="T171" s="146"/>
    </row>
    <row r="172" spans="4:22" ht="18.5" x14ac:dyDescent="0.45">
      <c r="D172"/>
      <c r="E172" s="145" t="s">
        <v>301</v>
      </c>
      <c r="F172" s="143">
        <f>SUM(F166:F170)</f>
        <v>158674.75</v>
      </c>
      <c r="G172" s="1"/>
      <c r="H172" s="144">
        <f>SUM(H166:H170)</f>
        <v>130739.31666666667</v>
      </c>
      <c r="J172" s="1" t="s">
        <v>311</v>
      </c>
      <c r="K172" s="148">
        <v>0.1</v>
      </c>
      <c r="L172" s="146"/>
      <c r="M172" s="147" t="s">
        <v>279</v>
      </c>
      <c r="N172" s="146">
        <f>N167*0.1</f>
        <v>23628</v>
      </c>
      <c r="O172" s="150">
        <f t="shared" ref="O172:R172" si="4">O167*0.1</f>
        <v>8436</v>
      </c>
      <c r="P172" s="151">
        <f t="shared" si="4"/>
        <v>15228</v>
      </c>
      <c r="Q172" s="149">
        <f t="shared" si="4"/>
        <v>21673.100000000002</v>
      </c>
      <c r="R172" s="146">
        <f t="shared" si="4"/>
        <v>30700</v>
      </c>
      <c r="S172" s="146"/>
      <c r="T172" s="146"/>
    </row>
    <row r="173" spans="4:22" ht="18.5" x14ac:dyDescent="0.45">
      <c r="E173" s="145" t="s">
        <v>303</v>
      </c>
      <c r="F173" s="188">
        <v>180200</v>
      </c>
      <c r="G173" s="189"/>
      <c r="H173" s="188">
        <v>180200</v>
      </c>
      <c r="K173" s="148">
        <v>0.05</v>
      </c>
      <c r="L173" s="146"/>
      <c r="M173" s="147" t="s">
        <v>280</v>
      </c>
      <c r="N173" s="150">
        <f>N167*0.05</f>
        <v>11814</v>
      </c>
      <c r="O173" s="151">
        <f t="shared" ref="O173:R173" si="5">O167*0.05</f>
        <v>4218</v>
      </c>
      <c r="P173" s="146">
        <f t="shared" si="5"/>
        <v>7614</v>
      </c>
      <c r="Q173" s="149">
        <f t="shared" si="5"/>
        <v>10836.550000000001</v>
      </c>
      <c r="R173" s="146">
        <f t="shared" si="5"/>
        <v>15350</v>
      </c>
      <c r="S173" s="146"/>
      <c r="T173" s="146"/>
    </row>
    <row r="174" spans="4:22" ht="19" thickBot="1" x14ac:dyDescent="0.5">
      <c r="E174" s="145" t="s">
        <v>326</v>
      </c>
      <c r="F174" s="165">
        <f>F173-20000</f>
        <v>160200</v>
      </c>
      <c r="G174" s="164"/>
      <c r="H174" s="165">
        <f>H173-20000</f>
        <v>160200</v>
      </c>
      <c r="K174" s="148"/>
      <c r="L174" s="146"/>
      <c r="M174" s="147"/>
      <c r="N174" s="146"/>
      <c r="O174" s="146"/>
      <c r="P174" s="146"/>
      <c r="Q174" s="149"/>
      <c r="R174" s="146"/>
      <c r="S174" s="146"/>
      <c r="T174" s="146"/>
    </row>
    <row r="175" spans="4:22" ht="19" thickBot="1" x14ac:dyDescent="0.5">
      <c r="E175" s="145" t="s">
        <v>310</v>
      </c>
      <c r="F175" s="166">
        <f>F174-F172</f>
        <v>1525.25</v>
      </c>
      <c r="G175" s="164"/>
      <c r="H175" s="166">
        <f>H174-H172</f>
        <v>29460.683333333334</v>
      </c>
      <c r="J175" s="1" t="s">
        <v>313</v>
      </c>
    </row>
    <row r="176" spans="4:22" ht="21.5" thickBot="1" x14ac:dyDescent="0.55000000000000004">
      <c r="D176" s="179"/>
      <c r="E176" s="180" t="s">
        <v>206</v>
      </c>
      <c r="F176" s="181">
        <f>F175/0.15</f>
        <v>10168.333333333334</v>
      </c>
      <c r="G176" s="182"/>
      <c r="H176" s="181">
        <f>H175/0.15</f>
        <v>196404.55555555556</v>
      </c>
      <c r="J176" s="169"/>
      <c r="Q176" s="39"/>
      <c r="R176" s="146"/>
      <c r="T176" s="154"/>
      <c r="U176" s="39"/>
      <c r="V176" s="39"/>
    </row>
    <row r="177" spans="3:25" ht="19" thickTop="1" x14ac:dyDescent="0.45">
      <c r="E177" s="145" t="s">
        <v>317</v>
      </c>
      <c r="F177" s="194">
        <f>(F176+H176)/2</f>
        <v>103286.44444444445</v>
      </c>
      <c r="G177" s="194"/>
      <c r="H177" s="194">
        <f>F177</f>
        <v>103286.44444444445</v>
      </c>
      <c r="N177" s="154"/>
      <c r="Q177" s="39"/>
      <c r="R177" s="146"/>
      <c r="U177" s="39"/>
      <c r="V177" s="39"/>
    </row>
    <row r="178" spans="3:25" ht="21" x14ac:dyDescent="0.5">
      <c r="E178" s="145" t="s">
        <v>327</v>
      </c>
      <c r="F178" s="178">
        <v>103000</v>
      </c>
      <c r="G178" s="178"/>
      <c r="H178" s="178">
        <v>103000</v>
      </c>
      <c r="S178" s="40"/>
      <c r="U178" s="40"/>
      <c r="V178" s="40"/>
    </row>
    <row r="179" spans="3:25" ht="18.5" x14ac:dyDescent="0.45">
      <c r="D179"/>
      <c r="E179" s="145" t="s">
        <v>324</v>
      </c>
      <c r="F179" s="195">
        <f>(F172+H172)/2</f>
        <v>144707.03333333333</v>
      </c>
      <c r="G179" s="195"/>
      <c r="H179" s="195">
        <f>F179</f>
        <v>144707.03333333333</v>
      </c>
      <c r="I179"/>
    </row>
    <row r="180" spans="3:25" ht="21" x14ac:dyDescent="0.5">
      <c r="D180"/>
      <c r="E180" s="145" t="s">
        <v>328</v>
      </c>
      <c r="F180" s="185">
        <v>144800</v>
      </c>
      <c r="G180" s="185"/>
      <c r="H180" s="185">
        <v>144800</v>
      </c>
      <c r="I180"/>
    </row>
    <row r="181" spans="3:25" ht="18.5" x14ac:dyDescent="0.45">
      <c r="E181" s="145" t="s">
        <v>325</v>
      </c>
      <c r="F181" s="196">
        <f>(F175+H175)/2</f>
        <v>15492.966666666667</v>
      </c>
      <c r="G181" s="196"/>
      <c r="H181" s="196">
        <f>F181</f>
        <v>15492.966666666667</v>
      </c>
      <c r="I181"/>
    </row>
    <row r="182" spans="3:25" ht="21" x14ac:dyDescent="0.5">
      <c r="C182" s="34">
        <v>0.15</v>
      </c>
      <c r="D182"/>
      <c r="E182" s="145" t="s">
        <v>327</v>
      </c>
      <c r="F182" s="187">
        <v>15400</v>
      </c>
      <c r="G182" s="187"/>
      <c r="H182" s="187">
        <v>15400</v>
      </c>
      <c r="I182"/>
      <c r="K182"/>
      <c r="L182"/>
      <c r="M182"/>
      <c r="N182"/>
      <c r="O182"/>
      <c r="P182"/>
      <c r="Q182"/>
      <c r="R182"/>
      <c r="S182"/>
      <c r="T182"/>
      <c r="U182"/>
      <c r="V182"/>
      <c r="W182"/>
      <c r="X182"/>
      <c r="Y182"/>
    </row>
    <row r="183" spans="3:25" ht="21" x14ac:dyDescent="0.5">
      <c r="C183" s="34">
        <v>0.2</v>
      </c>
      <c r="D183"/>
      <c r="E183" s="197" t="s">
        <v>329</v>
      </c>
      <c r="F183" s="192">
        <f>F180+F182</f>
        <v>160200</v>
      </c>
      <c r="G183" s="193"/>
      <c r="H183" s="192">
        <f>H180+H182</f>
        <v>160200</v>
      </c>
      <c r="I183"/>
    </row>
    <row r="184" spans="3:25" ht="21" x14ac:dyDescent="0.5">
      <c r="C184" s="34">
        <v>0.25</v>
      </c>
      <c r="D184"/>
      <c r="E184" s="197" t="s">
        <v>330</v>
      </c>
      <c r="F184" s="198">
        <f>F182/F178</f>
        <v>0.14951456310679612</v>
      </c>
      <c r="G184" s="191"/>
      <c r="H184" s="198">
        <f>H182/H178</f>
        <v>0.14951456310679612</v>
      </c>
      <c r="I184"/>
      <c r="K184" s="55"/>
    </row>
    <row r="185" spans="3:25" x14ac:dyDescent="0.35">
      <c r="C185" s="34">
        <v>0.15</v>
      </c>
      <c r="D185"/>
      <c r="E185"/>
      <c r="F185"/>
      <c r="G185"/>
      <c r="H185"/>
      <c r="I185"/>
      <c r="K185" s="55"/>
    </row>
    <row r="186" spans="3:25" x14ac:dyDescent="0.35">
      <c r="C186" s="34">
        <v>0.1</v>
      </c>
      <c r="D186"/>
      <c r="E186"/>
      <c r="F186"/>
      <c r="G186"/>
      <c r="H186"/>
      <c r="I186"/>
      <c r="K186" s="55"/>
    </row>
    <row r="187" spans="3:25" x14ac:dyDescent="0.35">
      <c r="C187" s="34">
        <v>0.05</v>
      </c>
      <c r="D187"/>
      <c r="E187"/>
      <c r="F187"/>
      <c r="G187"/>
      <c r="H187"/>
      <c r="I187"/>
      <c r="K187" s="55"/>
    </row>
    <row r="188" spans="3:25" x14ac:dyDescent="0.35">
      <c r="C188" s="34"/>
      <c r="D188"/>
      <c r="E188"/>
      <c r="F188"/>
      <c r="G188"/>
      <c r="H188"/>
      <c r="I188"/>
    </row>
    <row r="189" spans="3:25" x14ac:dyDescent="0.35">
      <c r="K189" s="55"/>
    </row>
    <row r="190" spans="3:25" x14ac:dyDescent="0.35">
      <c r="K190" s="55"/>
    </row>
    <row r="191" spans="3:25" x14ac:dyDescent="0.35">
      <c r="K191" s="55"/>
    </row>
    <row r="192" spans="3:25" x14ac:dyDescent="0.35">
      <c r="K192" s="55"/>
    </row>
  </sheetData>
  <mergeCells count="1">
    <mergeCell ref="N84:O84"/>
  </mergeCells>
  <pageMargins left="0.25" right="0.25" top="0.75" bottom="0.75" header="0.3" footer="0.3"/>
  <pageSetup fitToHeight="0" orientation="portrait" horizontalDpi="300" verticalDpi="300"/>
  <ignoredErrors>
    <ignoredError sqref="F172"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ADC25-0C39-4460-B8A8-FCA62A3A60DB}">
  <sheetPr>
    <pageSetUpPr fitToPage="1"/>
  </sheetPr>
  <dimension ref="B1:T193"/>
  <sheetViews>
    <sheetView topLeftCell="A118" zoomScale="70" zoomScaleNormal="70" workbookViewId="0">
      <selection activeCell="J135" sqref="J135"/>
    </sheetView>
  </sheetViews>
  <sheetFormatPr baseColWidth="10" defaultColWidth="8.26953125" defaultRowHeight="15.75" customHeight="1" x14ac:dyDescent="0.35"/>
  <cols>
    <col min="1" max="1" width="8.26953125" style="1"/>
    <col min="2" max="2" width="2.1796875" style="1" customWidth="1"/>
    <col min="3" max="3" width="1.7265625" style="1" customWidth="1"/>
    <col min="4" max="4" width="56.7265625" style="1" customWidth="1"/>
    <col min="5" max="5" width="1.7265625" style="1" customWidth="1"/>
    <col min="6" max="6" width="17" style="1" customWidth="1"/>
    <col min="7" max="7" width="1.7265625" style="2" customWidth="1"/>
    <col min="8" max="8" width="17" style="2" customWidth="1"/>
    <col min="9" max="9" width="1.7265625" style="2" customWidth="1"/>
    <col min="10" max="10" width="86.26953125" style="2" bestFit="1" customWidth="1"/>
    <col min="11" max="11" width="17.54296875" style="2" customWidth="1"/>
    <col min="12" max="12" width="1.54296875" style="2" customWidth="1"/>
    <col min="13" max="13" width="17.453125" style="2" customWidth="1"/>
    <col min="14" max="14" width="3.453125" style="1" customWidth="1"/>
    <col min="15" max="15" width="30.453125" style="1" bestFit="1" customWidth="1"/>
    <col min="16" max="16384" width="8.26953125" style="1"/>
  </cols>
  <sheetData>
    <row r="1" spans="2:20" ht="10.5" customHeight="1" x14ac:dyDescent="0.35">
      <c r="B1" s="50"/>
      <c r="C1" s="50"/>
      <c r="D1" s="50"/>
      <c r="E1" s="50"/>
      <c r="F1" s="50"/>
      <c r="G1" s="50"/>
      <c r="H1" s="50"/>
      <c r="I1" s="50"/>
      <c r="J1" s="50"/>
      <c r="K1" s="50"/>
      <c r="L1" s="50"/>
      <c r="M1" s="50"/>
      <c r="N1" s="50"/>
      <c r="O1" s="50"/>
      <c r="P1" s="50"/>
      <c r="Q1" s="50"/>
      <c r="R1" s="50"/>
      <c r="S1" s="50"/>
      <c r="T1" s="50"/>
    </row>
    <row r="2" spans="2:20" ht="15.5" x14ac:dyDescent="0.35">
      <c r="B2" s="56" t="s">
        <v>1</v>
      </c>
      <c r="C2" s="56"/>
      <c r="D2" s="56"/>
      <c r="E2" s="50"/>
      <c r="F2" s="50"/>
      <c r="G2" s="50"/>
      <c r="H2" s="50"/>
      <c r="I2" s="50"/>
      <c r="J2" s="50"/>
      <c r="K2" s="50"/>
      <c r="L2" s="50"/>
      <c r="M2" s="50"/>
      <c r="N2" s="50"/>
      <c r="O2" s="50"/>
      <c r="P2" s="50"/>
      <c r="Q2" s="50"/>
      <c r="R2" s="50"/>
      <c r="S2" s="50"/>
      <c r="T2" s="50"/>
    </row>
    <row r="3" spans="2:20" ht="15.5" x14ac:dyDescent="0.35">
      <c r="B3" s="50"/>
      <c r="C3" s="50"/>
      <c r="D3" s="50"/>
      <c r="E3" s="50"/>
      <c r="F3" s="98">
        <v>2024</v>
      </c>
      <c r="G3" s="99"/>
      <c r="H3" s="98">
        <v>2025</v>
      </c>
      <c r="I3" s="50"/>
      <c r="J3" s="54" t="s">
        <v>2</v>
      </c>
      <c r="K3" s="50"/>
      <c r="L3" s="50"/>
      <c r="M3" s="50"/>
      <c r="N3" s="50"/>
      <c r="O3" s="50"/>
      <c r="P3" s="50"/>
      <c r="Q3" s="50"/>
      <c r="R3" s="50"/>
      <c r="S3" s="50"/>
      <c r="T3" s="50"/>
    </row>
    <row r="4" spans="2:20" ht="15.5" x14ac:dyDescent="0.35">
      <c r="B4" s="50" t="s">
        <v>3</v>
      </c>
      <c r="C4" s="50"/>
      <c r="D4" s="50"/>
      <c r="E4" s="50"/>
      <c r="F4" s="50"/>
      <c r="G4" s="50"/>
      <c r="H4" s="50"/>
      <c r="I4" s="50"/>
      <c r="J4" s="50"/>
      <c r="K4" s="50"/>
      <c r="L4" s="50"/>
      <c r="M4" s="50"/>
      <c r="N4" s="50"/>
      <c r="O4" s="50"/>
      <c r="P4" s="50"/>
      <c r="Q4" s="50"/>
      <c r="R4" s="50"/>
      <c r="S4" s="50"/>
      <c r="T4" s="50"/>
    </row>
    <row r="5" spans="2:20" ht="15.5" x14ac:dyDescent="0.35">
      <c r="B5" s="50"/>
      <c r="C5" s="50" t="s">
        <v>4</v>
      </c>
      <c r="D5" s="50"/>
      <c r="E5" s="50"/>
      <c r="F5" s="50"/>
      <c r="G5" s="50"/>
      <c r="H5" s="50"/>
      <c r="I5" s="50"/>
      <c r="J5" s="50"/>
      <c r="K5" s="50"/>
      <c r="L5" s="50"/>
      <c r="M5" s="50"/>
      <c r="N5" s="50"/>
      <c r="O5" s="50"/>
      <c r="P5" s="50"/>
      <c r="Q5" s="50"/>
      <c r="R5" s="50"/>
      <c r="S5" s="50"/>
      <c r="T5" s="50"/>
    </row>
    <row r="6" spans="2:20" ht="15.5" x14ac:dyDescent="0.35">
      <c r="B6" s="50"/>
      <c r="C6" s="50"/>
      <c r="D6" s="50" t="s">
        <v>5</v>
      </c>
      <c r="E6" s="50"/>
      <c r="F6" s="57">
        <v>848500</v>
      </c>
      <c r="G6" s="50"/>
      <c r="H6" s="57">
        <v>848500</v>
      </c>
      <c r="I6" s="50"/>
      <c r="J6" s="50" t="s">
        <v>6</v>
      </c>
      <c r="K6" s="50"/>
      <c r="L6" s="50"/>
      <c r="M6" s="50"/>
      <c r="N6" s="50"/>
      <c r="O6" s="50"/>
      <c r="P6" s="50"/>
      <c r="Q6" s="50"/>
      <c r="R6" s="50"/>
      <c r="S6" s="50"/>
      <c r="T6" s="50"/>
    </row>
    <row r="7" spans="2:20" ht="15.5" x14ac:dyDescent="0.35">
      <c r="B7" s="50"/>
      <c r="C7" s="50"/>
      <c r="D7" s="50" t="s">
        <v>7</v>
      </c>
      <c r="E7" s="50"/>
      <c r="F7" s="57">
        <v>1500</v>
      </c>
      <c r="G7" s="50"/>
      <c r="H7" s="57">
        <v>1500</v>
      </c>
      <c r="I7" s="50"/>
      <c r="J7" s="50" t="s">
        <v>233</v>
      </c>
      <c r="K7" s="50"/>
      <c r="L7" s="50"/>
      <c r="M7" s="50"/>
      <c r="N7" s="50"/>
      <c r="O7" s="50"/>
      <c r="P7" s="50"/>
      <c r="Q7" s="50"/>
      <c r="R7" s="50"/>
      <c r="S7" s="50"/>
      <c r="T7" s="50"/>
    </row>
    <row r="8" spans="2:20" ht="15.5" x14ac:dyDescent="0.35">
      <c r="B8" s="50"/>
      <c r="C8" s="50"/>
      <c r="D8" s="50" t="s">
        <v>8</v>
      </c>
      <c r="E8" s="50"/>
      <c r="F8" s="57">
        <v>22250</v>
      </c>
      <c r="G8" s="50"/>
      <c r="H8" s="57">
        <v>35000</v>
      </c>
      <c r="I8" s="50"/>
      <c r="J8" s="50" t="s">
        <v>234</v>
      </c>
      <c r="K8" s="50"/>
      <c r="L8" s="50"/>
      <c r="M8" s="50"/>
      <c r="N8" s="50"/>
      <c r="O8" s="50"/>
      <c r="P8" s="50"/>
      <c r="Q8" s="50"/>
      <c r="R8" s="50"/>
      <c r="S8" s="50"/>
      <c r="T8" s="50"/>
    </row>
    <row r="9" spans="2:20" ht="15.5" x14ac:dyDescent="0.35">
      <c r="B9" s="50"/>
      <c r="C9" s="50"/>
      <c r="D9" s="50" t="s">
        <v>9</v>
      </c>
      <c r="E9" s="50"/>
      <c r="F9" s="57">
        <v>7250</v>
      </c>
      <c r="G9" s="50"/>
      <c r="H9" s="57">
        <v>10000</v>
      </c>
      <c r="I9" s="50"/>
      <c r="J9" s="50" t="s">
        <v>235</v>
      </c>
      <c r="K9" s="50"/>
      <c r="L9" s="50"/>
      <c r="M9" s="50"/>
      <c r="N9" s="50"/>
      <c r="O9" s="50"/>
      <c r="P9" s="50"/>
      <c r="Q9" s="50"/>
      <c r="R9" s="50"/>
      <c r="S9" s="50"/>
      <c r="T9" s="50"/>
    </row>
    <row r="10" spans="2:20" ht="15.5" x14ac:dyDescent="0.35">
      <c r="B10" s="50"/>
      <c r="C10" s="50"/>
      <c r="D10" s="50" t="s">
        <v>10</v>
      </c>
      <c r="E10" s="50"/>
      <c r="F10" s="57">
        <v>10000</v>
      </c>
      <c r="G10" s="50"/>
      <c r="H10" s="57">
        <v>10000</v>
      </c>
      <c r="I10" s="50"/>
      <c r="J10" s="50" t="s">
        <v>236</v>
      </c>
      <c r="K10" s="50"/>
      <c r="L10" s="50"/>
      <c r="M10" s="50"/>
      <c r="N10" s="50"/>
      <c r="O10" s="50"/>
      <c r="P10" s="50"/>
      <c r="Q10" s="50"/>
      <c r="R10" s="50"/>
      <c r="S10" s="50"/>
      <c r="T10" s="50"/>
    </row>
    <row r="11" spans="2:20" ht="15.5" x14ac:dyDescent="0.35">
      <c r="B11" s="50"/>
      <c r="C11" s="50"/>
      <c r="D11" s="50" t="s">
        <v>11</v>
      </c>
      <c r="E11" s="50"/>
      <c r="F11" s="57">
        <v>7500</v>
      </c>
      <c r="G11" s="50"/>
      <c r="H11" s="57">
        <v>10000</v>
      </c>
      <c r="I11" s="50"/>
      <c r="J11" s="50" t="s">
        <v>236</v>
      </c>
      <c r="K11" s="50"/>
      <c r="L11" s="50"/>
      <c r="M11" s="50"/>
      <c r="N11" s="50"/>
      <c r="O11" s="50"/>
      <c r="P11" s="50"/>
      <c r="Q11" s="50"/>
      <c r="R11" s="50"/>
      <c r="S11" s="50"/>
      <c r="T11" s="50"/>
    </row>
    <row r="12" spans="2:20" ht="15.75" customHeight="1" x14ac:dyDescent="0.35">
      <c r="B12" s="50"/>
      <c r="C12" s="50"/>
      <c r="D12" s="50"/>
      <c r="E12" s="50"/>
      <c r="F12" s="50"/>
      <c r="G12" s="50"/>
      <c r="H12" s="50"/>
      <c r="I12" s="50"/>
      <c r="J12" s="50"/>
      <c r="K12" s="50"/>
      <c r="L12" s="50"/>
      <c r="M12" s="50"/>
      <c r="N12" s="50"/>
      <c r="O12" s="50"/>
      <c r="P12" s="50"/>
      <c r="Q12" s="50"/>
      <c r="R12" s="50"/>
      <c r="S12" s="50"/>
      <c r="T12" s="50"/>
    </row>
    <row r="13" spans="2:20" ht="15.5" x14ac:dyDescent="0.35">
      <c r="B13" s="50"/>
      <c r="C13" s="50" t="s">
        <v>12</v>
      </c>
      <c r="D13" s="50"/>
      <c r="E13" s="50"/>
      <c r="F13" s="50"/>
      <c r="G13" s="50"/>
      <c r="H13" s="50"/>
      <c r="I13" s="50"/>
      <c r="J13" s="50"/>
      <c r="K13" s="50"/>
      <c r="L13" s="50"/>
      <c r="M13" s="50"/>
      <c r="N13" s="50"/>
      <c r="O13" s="50"/>
      <c r="P13" s="50"/>
      <c r="Q13" s="50"/>
      <c r="R13" s="50"/>
      <c r="S13" s="50"/>
      <c r="T13" s="50"/>
    </row>
    <row r="14" spans="2:20" ht="15.5" x14ac:dyDescent="0.35">
      <c r="B14" s="50"/>
      <c r="C14" s="50"/>
      <c r="D14" s="50" t="s">
        <v>13</v>
      </c>
      <c r="E14" s="50"/>
      <c r="F14" s="57">
        <v>175000</v>
      </c>
      <c r="G14" s="50"/>
      <c r="H14" s="57">
        <v>175000</v>
      </c>
      <c r="I14" s="50"/>
      <c r="J14" s="50" t="s">
        <v>14</v>
      </c>
      <c r="K14" s="50"/>
      <c r="L14" s="50"/>
      <c r="M14" s="50"/>
      <c r="N14" s="50"/>
      <c r="O14" s="50"/>
      <c r="P14" s="50"/>
      <c r="Q14" s="50"/>
      <c r="R14" s="50"/>
      <c r="S14" s="50"/>
      <c r="T14" s="50"/>
    </row>
    <row r="15" spans="2:20" ht="15.5" x14ac:dyDescent="0.35">
      <c r="B15" s="50"/>
      <c r="C15" s="50"/>
      <c r="D15" s="50" t="s">
        <v>15</v>
      </c>
      <c r="E15" s="50"/>
      <c r="F15" s="50" t="s">
        <v>16</v>
      </c>
      <c r="G15" s="50"/>
      <c r="H15" s="50" t="s">
        <v>16</v>
      </c>
      <c r="I15" s="50"/>
      <c r="J15" s="50"/>
      <c r="K15" s="50"/>
      <c r="L15" s="50"/>
      <c r="M15" s="50"/>
      <c r="N15" s="50"/>
      <c r="O15" s="50"/>
      <c r="P15" s="50"/>
      <c r="Q15" s="50"/>
      <c r="R15" s="50"/>
      <c r="S15" s="50"/>
      <c r="T15" s="50"/>
    </row>
    <row r="16" spans="2:20" ht="15.5" x14ac:dyDescent="0.35">
      <c r="B16" s="50"/>
      <c r="C16" s="50"/>
      <c r="D16" s="50" t="s">
        <v>17</v>
      </c>
      <c r="E16" s="50"/>
      <c r="F16" s="50" t="s">
        <v>16</v>
      </c>
      <c r="G16" s="50"/>
      <c r="H16" s="50" t="s">
        <v>16</v>
      </c>
      <c r="I16" s="50"/>
      <c r="J16" s="50"/>
      <c r="K16" s="50"/>
      <c r="L16" s="50"/>
      <c r="M16" s="50"/>
      <c r="N16" s="50"/>
      <c r="O16" s="50"/>
      <c r="P16" s="50"/>
      <c r="Q16" s="50"/>
      <c r="R16" s="50"/>
      <c r="S16" s="50"/>
      <c r="T16" s="50"/>
    </row>
    <row r="17" spans="2:20" ht="15.5" x14ac:dyDescent="0.35">
      <c r="B17" s="50"/>
      <c r="C17" s="50"/>
      <c r="D17" s="50" t="s">
        <v>18</v>
      </c>
      <c r="E17" s="50"/>
      <c r="F17" s="50" t="s">
        <v>16</v>
      </c>
      <c r="G17" s="50"/>
      <c r="H17" s="50" t="s">
        <v>16</v>
      </c>
      <c r="I17" s="50"/>
      <c r="J17" s="50"/>
      <c r="K17" s="50"/>
      <c r="L17" s="50"/>
      <c r="M17" s="50"/>
      <c r="N17" s="50"/>
      <c r="O17" s="50"/>
      <c r="P17" s="50"/>
      <c r="Q17" s="50"/>
      <c r="R17" s="50"/>
      <c r="S17" s="50"/>
      <c r="T17" s="50"/>
    </row>
    <row r="18" spans="2:20" ht="15.5" x14ac:dyDescent="0.35">
      <c r="B18" s="50"/>
      <c r="C18" s="50"/>
      <c r="D18" s="50" t="s">
        <v>19</v>
      </c>
      <c r="E18" s="50"/>
      <c r="F18" s="50">
        <v>575</v>
      </c>
      <c r="G18" s="50"/>
      <c r="H18" s="50">
        <v>575</v>
      </c>
      <c r="I18" s="50"/>
      <c r="J18" s="50" t="s">
        <v>237</v>
      </c>
      <c r="K18" s="50"/>
      <c r="L18" s="50"/>
      <c r="M18" s="50"/>
      <c r="N18" s="50"/>
      <c r="O18" s="50"/>
      <c r="P18" s="50"/>
      <c r="Q18" s="50"/>
      <c r="R18" s="50"/>
      <c r="S18" s="50"/>
      <c r="T18" s="50"/>
    </row>
    <row r="19" spans="2:20" ht="15.5" x14ac:dyDescent="0.35">
      <c r="B19" s="50"/>
      <c r="C19" s="50"/>
      <c r="D19" s="50" t="s">
        <v>20</v>
      </c>
      <c r="E19" s="50"/>
      <c r="F19" s="50">
        <v>200</v>
      </c>
      <c r="G19" s="50"/>
      <c r="H19" s="50">
        <v>200</v>
      </c>
      <c r="I19" s="50"/>
      <c r="J19" s="50" t="s">
        <v>237</v>
      </c>
      <c r="K19" s="50"/>
      <c r="L19" s="50"/>
      <c r="M19" s="50"/>
      <c r="N19" s="50"/>
      <c r="O19" s="50"/>
      <c r="P19" s="50"/>
      <c r="Q19" s="50"/>
      <c r="R19" s="50"/>
      <c r="S19" s="50"/>
      <c r="T19" s="50"/>
    </row>
    <row r="20" spans="2:20" ht="15.5" x14ac:dyDescent="0.35">
      <c r="B20" s="50"/>
      <c r="C20" s="50"/>
      <c r="D20" s="50" t="s">
        <v>21</v>
      </c>
      <c r="E20" s="50"/>
      <c r="F20" s="50">
        <v>500</v>
      </c>
      <c r="G20" s="50"/>
      <c r="H20" s="50">
        <v>500</v>
      </c>
      <c r="I20" s="50"/>
      <c r="J20" s="50" t="s">
        <v>237</v>
      </c>
      <c r="K20" s="50"/>
      <c r="L20" s="50"/>
      <c r="M20" s="50"/>
      <c r="N20" s="50"/>
      <c r="O20" s="50"/>
      <c r="P20" s="50"/>
      <c r="Q20" s="50"/>
      <c r="R20" s="50"/>
      <c r="S20" s="50"/>
      <c r="T20" s="50"/>
    </row>
    <row r="21" spans="2:20" ht="15.5" x14ac:dyDescent="0.35">
      <c r="B21" s="50"/>
      <c r="C21" s="50"/>
      <c r="D21" s="50" t="s">
        <v>22</v>
      </c>
      <c r="E21" s="50"/>
      <c r="F21" s="57">
        <v>1900</v>
      </c>
      <c r="G21" s="50"/>
      <c r="H21" s="57">
        <v>1900</v>
      </c>
      <c r="I21" s="50"/>
      <c r="J21" s="50" t="s">
        <v>237</v>
      </c>
      <c r="K21" s="50"/>
      <c r="L21" s="50"/>
      <c r="M21" s="50"/>
      <c r="N21" s="50"/>
      <c r="O21" s="50"/>
      <c r="P21" s="50"/>
      <c r="Q21" s="50"/>
      <c r="R21" s="50"/>
      <c r="S21" s="50"/>
      <c r="T21" s="50"/>
    </row>
    <row r="22" spans="2:20" ht="15.5" x14ac:dyDescent="0.35">
      <c r="B22" s="50"/>
      <c r="C22" s="50"/>
      <c r="D22" s="50" t="s">
        <v>23</v>
      </c>
      <c r="E22" s="50"/>
      <c r="F22" s="50">
        <v>50</v>
      </c>
      <c r="G22" s="50"/>
      <c r="H22" s="50">
        <v>50</v>
      </c>
      <c r="I22" s="50"/>
      <c r="J22" s="50" t="s">
        <v>237</v>
      </c>
      <c r="K22" s="50"/>
      <c r="L22" s="50"/>
      <c r="M22" s="50"/>
      <c r="N22" s="50"/>
      <c r="O22" s="50"/>
      <c r="P22" s="50"/>
      <c r="Q22" s="50"/>
      <c r="R22" s="50"/>
      <c r="S22" s="50"/>
      <c r="T22" s="50"/>
    </row>
    <row r="23" spans="2:20" ht="15.5" x14ac:dyDescent="0.35">
      <c r="B23" s="50"/>
      <c r="C23" s="50"/>
      <c r="D23" s="50" t="s">
        <v>24</v>
      </c>
      <c r="E23" s="50"/>
      <c r="F23" s="50">
        <v>250</v>
      </c>
      <c r="G23" s="50"/>
      <c r="H23" s="50">
        <v>250</v>
      </c>
      <c r="I23" s="50"/>
      <c r="J23" s="50" t="s">
        <v>237</v>
      </c>
      <c r="K23" s="50"/>
      <c r="L23" s="50"/>
      <c r="M23" s="50"/>
      <c r="N23" s="50"/>
      <c r="O23" s="50"/>
      <c r="P23" s="50"/>
      <c r="Q23" s="50"/>
      <c r="R23" s="50"/>
      <c r="S23" s="50"/>
      <c r="T23" s="50"/>
    </row>
    <row r="24" spans="2:20" ht="15.5" x14ac:dyDescent="0.35">
      <c r="B24" s="50"/>
      <c r="C24" s="50"/>
      <c r="D24" s="50" t="s">
        <v>25</v>
      </c>
      <c r="E24" s="50"/>
      <c r="F24" s="50">
        <v>500</v>
      </c>
      <c r="G24" s="50"/>
      <c r="H24" s="50">
        <v>500</v>
      </c>
      <c r="I24" s="50"/>
      <c r="J24" s="50" t="s">
        <v>237</v>
      </c>
      <c r="K24" s="50"/>
      <c r="L24" s="50"/>
      <c r="M24" s="50"/>
      <c r="N24" s="50"/>
      <c r="O24" s="50"/>
      <c r="P24" s="50"/>
      <c r="Q24" s="50"/>
      <c r="R24" s="50"/>
      <c r="S24" s="50"/>
      <c r="T24" s="50"/>
    </row>
    <row r="25" spans="2:20" ht="15.5" x14ac:dyDescent="0.35">
      <c r="B25" s="50"/>
      <c r="C25" s="50"/>
      <c r="D25" s="50" t="s">
        <v>26</v>
      </c>
      <c r="E25" s="50"/>
      <c r="F25" s="50">
        <v>25</v>
      </c>
      <c r="G25" s="50"/>
      <c r="H25" s="50">
        <v>25</v>
      </c>
      <c r="I25" s="50"/>
      <c r="J25" s="50" t="s">
        <v>237</v>
      </c>
      <c r="K25" s="50"/>
      <c r="L25" s="50"/>
      <c r="M25" s="50"/>
      <c r="N25" s="50"/>
      <c r="O25" s="50"/>
      <c r="P25" s="50"/>
      <c r="Q25" s="50"/>
      <c r="R25" s="50"/>
      <c r="S25" s="50"/>
      <c r="T25" s="50"/>
    </row>
    <row r="26" spans="2:20" ht="15.5" x14ac:dyDescent="0.35">
      <c r="B26" s="50"/>
      <c r="C26" s="50"/>
      <c r="D26" s="50" t="s">
        <v>27</v>
      </c>
      <c r="E26" s="50"/>
      <c r="F26" s="50" t="s">
        <v>16</v>
      </c>
      <c r="G26" s="50"/>
      <c r="H26" s="50" t="s">
        <v>16</v>
      </c>
      <c r="I26" s="50"/>
      <c r="J26" s="50" t="s">
        <v>28</v>
      </c>
      <c r="K26" s="50"/>
      <c r="L26" s="50"/>
      <c r="M26" s="50"/>
      <c r="N26" s="50"/>
      <c r="O26" s="50"/>
      <c r="P26" s="50"/>
      <c r="Q26" s="50"/>
      <c r="R26" s="50"/>
      <c r="S26" s="50"/>
      <c r="T26" s="50"/>
    </row>
    <row r="27" spans="2:20" ht="15.75" customHeight="1" x14ac:dyDescent="0.35">
      <c r="B27" s="50"/>
      <c r="C27" s="50"/>
      <c r="D27" s="50"/>
      <c r="E27" s="50"/>
      <c r="F27" s="50"/>
      <c r="G27" s="50"/>
      <c r="H27" s="50"/>
      <c r="I27" s="50"/>
      <c r="J27" s="50"/>
      <c r="K27" s="50"/>
      <c r="L27" s="50"/>
      <c r="M27" s="50"/>
      <c r="N27" s="50"/>
      <c r="O27" s="50"/>
      <c r="P27" s="50"/>
      <c r="Q27" s="50"/>
      <c r="R27" s="50"/>
      <c r="S27" s="50"/>
      <c r="T27" s="50"/>
    </row>
    <row r="28" spans="2:20" ht="15.5" x14ac:dyDescent="0.35">
      <c r="B28" s="50"/>
      <c r="C28" s="50" t="s">
        <v>29</v>
      </c>
      <c r="D28" s="50"/>
      <c r="E28" s="50"/>
      <c r="F28" s="50"/>
      <c r="G28" s="50"/>
      <c r="H28" s="50"/>
      <c r="I28" s="50"/>
      <c r="J28" s="50"/>
      <c r="K28" s="50"/>
      <c r="L28" s="50"/>
      <c r="M28" s="50"/>
      <c r="N28" s="50"/>
      <c r="O28" s="50"/>
      <c r="P28" s="50"/>
      <c r="Q28" s="50"/>
      <c r="R28" s="50"/>
      <c r="S28" s="50"/>
      <c r="T28" s="50"/>
    </row>
    <row r="29" spans="2:20" ht="15.5" x14ac:dyDescent="0.35">
      <c r="B29" s="50"/>
      <c r="C29" s="50"/>
      <c r="D29" s="50" t="s">
        <v>30</v>
      </c>
      <c r="E29" s="50"/>
      <c r="F29" s="50" t="s">
        <v>16</v>
      </c>
      <c r="G29" s="50"/>
      <c r="H29" s="50" t="s">
        <v>16</v>
      </c>
      <c r="I29" s="50"/>
      <c r="J29" s="50"/>
      <c r="K29" s="50"/>
      <c r="L29" s="50"/>
      <c r="M29" s="50"/>
      <c r="N29" s="50"/>
      <c r="O29" s="50"/>
      <c r="P29" s="50"/>
      <c r="Q29" s="50"/>
      <c r="R29" s="50"/>
      <c r="S29" s="50"/>
      <c r="T29" s="50"/>
    </row>
    <row r="30" spans="2:20" ht="15.5" x14ac:dyDescent="0.35">
      <c r="B30" s="50"/>
      <c r="C30" s="50"/>
      <c r="D30" s="50" t="s">
        <v>31</v>
      </c>
      <c r="E30" s="50"/>
      <c r="F30" s="57">
        <v>100000</v>
      </c>
      <c r="G30" s="50"/>
      <c r="H30" s="50" t="s">
        <v>16</v>
      </c>
      <c r="I30" s="50"/>
      <c r="J30" s="50" t="s">
        <v>32</v>
      </c>
      <c r="K30" s="50"/>
      <c r="L30" s="50"/>
      <c r="M30" s="50"/>
      <c r="N30" s="50"/>
      <c r="O30" s="50"/>
      <c r="P30" s="50"/>
      <c r="Q30" s="50"/>
      <c r="R30" s="50"/>
      <c r="S30" s="50"/>
      <c r="T30" s="50"/>
    </row>
    <row r="31" spans="2:20" ht="15.5" x14ac:dyDescent="0.35">
      <c r="B31" s="50"/>
      <c r="C31" s="50"/>
      <c r="D31" s="50" t="s">
        <v>33</v>
      </c>
      <c r="E31" s="50"/>
      <c r="F31" s="57">
        <v>20000</v>
      </c>
      <c r="G31" s="50"/>
      <c r="H31" s="50" t="s">
        <v>16</v>
      </c>
      <c r="I31" s="50"/>
      <c r="J31" s="50" t="s">
        <v>34</v>
      </c>
      <c r="K31" s="50"/>
      <c r="L31" s="50"/>
      <c r="M31" s="50"/>
      <c r="N31" s="50"/>
      <c r="O31" s="50"/>
      <c r="P31" s="50"/>
      <c r="Q31" s="50"/>
      <c r="R31" s="50"/>
      <c r="S31" s="50"/>
      <c r="T31" s="50"/>
    </row>
    <row r="32" spans="2:20" ht="15.5" x14ac:dyDescent="0.35">
      <c r="B32" s="50"/>
      <c r="C32" s="50"/>
      <c r="D32" s="50" t="s">
        <v>35</v>
      </c>
      <c r="E32" s="50"/>
      <c r="F32" s="57">
        <v>5000</v>
      </c>
      <c r="G32" s="50"/>
      <c r="H32" s="57">
        <v>5000</v>
      </c>
      <c r="I32" s="50"/>
      <c r="J32" s="50" t="s">
        <v>36</v>
      </c>
      <c r="K32" s="50"/>
      <c r="L32" s="50"/>
      <c r="M32" s="50"/>
      <c r="N32" s="50"/>
      <c r="O32" s="50"/>
      <c r="P32" s="50"/>
      <c r="Q32" s="50"/>
      <c r="R32" s="50"/>
      <c r="S32" s="50"/>
      <c r="T32" s="50"/>
    </row>
    <row r="33" spans="2:20" ht="15.5" x14ac:dyDescent="0.35">
      <c r="B33" s="50"/>
      <c r="C33" s="50"/>
      <c r="D33" s="50" t="s">
        <v>37</v>
      </c>
      <c r="E33" s="50"/>
      <c r="F33" s="57">
        <v>30000</v>
      </c>
      <c r="G33" s="50"/>
      <c r="H33" s="50" t="s">
        <v>16</v>
      </c>
      <c r="I33" s="50"/>
      <c r="J33" s="50" t="s">
        <v>38</v>
      </c>
      <c r="K33" s="50"/>
      <c r="L33" s="50"/>
      <c r="M33" s="50"/>
      <c r="N33" s="50"/>
      <c r="O33" s="50"/>
      <c r="P33" s="50"/>
      <c r="Q33" s="50"/>
      <c r="R33" s="50"/>
      <c r="S33" s="50"/>
      <c r="T33" s="50"/>
    </row>
    <row r="34" spans="2:20" ht="15.5" x14ac:dyDescent="0.35">
      <c r="B34" s="50"/>
      <c r="C34" s="50"/>
      <c r="D34" s="50"/>
      <c r="E34" s="50"/>
      <c r="F34" s="50"/>
      <c r="G34" s="50"/>
      <c r="H34" s="50"/>
      <c r="I34" s="50"/>
      <c r="J34" s="50"/>
      <c r="K34" s="50"/>
      <c r="L34" s="50"/>
      <c r="M34" s="50"/>
      <c r="N34" s="50"/>
      <c r="O34" s="50"/>
      <c r="P34" s="50"/>
      <c r="Q34" s="50"/>
      <c r="R34" s="50"/>
      <c r="S34" s="50"/>
      <c r="T34" s="50"/>
    </row>
    <row r="35" spans="2:20" ht="15.5" x14ac:dyDescent="0.35">
      <c r="B35" s="50"/>
      <c r="C35" s="50" t="s">
        <v>39</v>
      </c>
      <c r="D35" s="50"/>
      <c r="E35" s="50"/>
      <c r="F35" s="50"/>
      <c r="G35" s="50"/>
      <c r="H35" s="50"/>
      <c r="I35" s="50"/>
      <c r="J35" s="50"/>
      <c r="K35" s="50"/>
      <c r="L35" s="50"/>
      <c r="M35" s="50"/>
      <c r="N35" s="50"/>
      <c r="O35" s="50"/>
      <c r="P35" s="50"/>
      <c r="Q35" s="50"/>
      <c r="R35" s="50"/>
      <c r="S35" s="50"/>
      <c r="T35" s="50"/>
    </row>
    <row r="36" spans="2:20" ht="15.5" x14ac:dyDescent="0.35">
      <c r="B36" s="50"/>
      <c r="C36" s="50"/>
      <c r="D36" s="50" t="s">
        <v>40</v>
      </c>
      <c r="E36" s="50"/>
      <c r="F36" s="57">
        <v>32000</v>
      </c>
      <c r="G36" s="50"/>
      <c r="H36" s="57">
        <v>32000</v>
      </c>
      <c r="I36" s="50"/>
      <c r="J36" s="50" t="s">
        <v>41</v>
      </c>
      <c r="K36" s="50"/>
      <c r="L36" s="50"/>
      <c r="M36" s="50"/>
      <c r="N36" s="50"/>
      <c r="O36" s="50"/>
      <c r="P36" s="50"/>
      <c r="Q36" s="50"/>
      <c r="R36" s="50"/>
      <c r="S36" s="50"/>
      <c r="T36" s="50"/>
    </row>
    <row r="37" spans="2:20" ht="15.5" x14ac:dyDescent="0.35">
      <c r="B37" s="50"/>
      <c r="C37" s="50"/>
      <c r="D37" s="50" t="s">
        <v>42</v>
      </c>
      <c r="E37" s="50"/>
      <c r="F37" s="50" t="s">
        <v>16</v>
      </c>
      <c r="G37" s="50"/>
      <c r="H37" s="50" t="s">
        <v>16</v>
      </c>
      <c r="I37" s="50"/>
      <c r="J37" s="50"/>
      <c r="K37" s="50"/>
      <c r="L37" s="50"/>
      <c r="M37" s="50"/>
      <c r="N37" s="50"/>
      <c r="O37" s="50"/>
      <c r="P37" s="50"/>
      <c r="Q37" s="50"/>
      <c r="R37" s="50"/>
      <c r="S37" s="50"/>
      <c r="T37" s="50"/>
    </row>
    <row r="38" spans="2:20" ht="15.75" customHeight="1" x14ac:dyDescent="0.35">
      <c r="B38" s="50"/>
      <c r="C38" s="50"/>
      <c r="D38" s="50"/>
      <c r="E38" s="50"/>
      <c r="F38" s="50"/>
      <c r="G38" s="50"/>
      <c r="H38" s="50"/>
      <c r="I38" s="50"/>
      <c r="J38" s="50"/>
      <c r="K38" s="50"/>
      <c r="L38" s="50"/>
      <c r="M38" s="50"/>
      <c r="N38" s="50"/>
      <c r="O38" s="50"/>
      <c r="P38" s="50"/>
      <c r="Q38" s="50"/>
      <c r="R38" s="50"/>
      <c r="S38" s="50"/>
      <c r="T38" s="50"/>
    </row>
    <row r="39" spans="2:20" ht="15.75" customHeight="1" x14ac:dyDescent="0.35">
      <c r="B39" s="50"/>
      <c r="C39" s="50"/>
      <c r="D39" s="50"/>
      <c r="E39" s="50"/>
      <c r="F39" s="50"/>
      <c r="G39" s="50"/>
      <c r="H39" s="50"/>
      <c r="I39" s="50"/>
      <c r="J39" s="50"/>
      <c r="K39" s="50"/>
      <c r="L39" s="50"/>
      <c r="M39" s="50"/>
      <c r="N39" s="50"/>
      <c r="O39" s="50"/>
      <c r="P39" s="50"/>
      <c r="Q39" s="50"/>
      <c r="R39" s="50"/>
      <c r="S39" s="50"/>
      <c r="T39" s="50"/>
    </row>
    <row r="40" spans="2:20" ht="15.5" x14ac:dyDescent="0.35">
      <c r="B40" s="50"/>
      <c r="C40" s="50" t="s">
        <v>43</v>
      </c>
      <c r="D40" s="50"/>
      <c r="E40" s="50"/>
      <c r="F40" s="50"/>
      <c r="G40" s="50"/>
      <c r="H40" s="50"/>
      <c r="I40" s="50"/>
      <c r="J40" s="50"/>
      <c r="K40" s="50"/>
      <c r="L40" s="50"/>
      <c r="M40" s="50"/>
      <c r="N40" s="50"/>
      <c r="O40" s="50"/>
      <c r="P40" s="50"/>
      <c r="Q40" s="50"/>
      <c r="R40" s="50"/>
      <c r="S40" s="50"/>
      <c r="T40" s="50"/>
    </row>
    <row r="41" spans="2:20" ht="15.5" x14ac:dyDescent="0.35">
      <c r="B41" s="50"/>
      <c r="C41" s="50"/>
      <c r="D41" s="50" t="s">
        <v>44</v>
      </c>
      <c r="E41" s="50"/>
      <c r="F41" s="50" t="s">
        <v>16</v>
      </c>
      <c r="G41" s="50"/>
      <c r="H41" s="50" t="s">
        <v>16</v>
      </c>
      <c r="I41" s="50"/>
      <c r="J41" s="50"/>
      <c r="K41" s="50"/>
      <c r="L41" s="50"/>
      <c r="M41" s="50"/>
      <c r="N41" s="50"/>
      <c r="O41" s="50"/>
      <c r="P41" s="50"/>
      <c r="Q41" s="50"/>
      <c r="R41" s="50"/>
      <c r="S41" s="50"/>
      <c r="T41" s="50"/>
    </row>
    <row r="42" spans="2:20" ht="15.75" customHeight="1" x14ac:dyDescent="0.35">
      <c r="B42" s="50"/>
      <c r="C42" s="50"/>
      <c r="D42" s="50" t="s">
        <v>45</v>
      </c>
      <c r="E42" s="50"/>
      <c r="F42" s="50" t="s">
        <v>16</v>
      </c>
      <c r="G42" s="50"/>
      <c r="H42" s="50" t="s">
        <v>16</v>
      </c>
      <c r="I42" s="50"/>
      <c r="J42" s="50"/>
      <c r="K42" s="50"/>
      <c r="L42" s="50"/>
      <c r="M42" s="50"/>
      <c r="N42" s="50"/>
      <c r="O42" s="50"/>
      <c r="P42" s="50"/>
      <c r="Q42" s="50"/>
      <c r="R42" s="50"/>
      <c r="S42" s="50"/>
      <c r="T42" s="50"/>
    </row>
    <row r="43" spans="2:20" ht="15.5" x14ac:dyDescent="0.35">
      <c r="B43" s="50"/>
      <c r="C43" s="50"/>
      <c r="D43" s="50" t="s">
        <v>46</v>
      </c>
      <c r="E43" s="50"/>
      <c r="F43" s="50" t="s">
        <v>16</v>
      </c>
      <c r="G43" s="50"/>
      <c r="H43" s="50" t="s">
        <v>16</v>
      </c>
      <c r="I43" s="50"/>
      <c r="J43" s="50"/>
      <c r="K43" s="50"/>
      <c r="L43" s="50"/>
      <c r="M43" s="50"/>
      <c r="N43" s="50"/>
      <c r="O43" s="50"/>
      <c r="P43" s="50"/>
      <c r="Q43" s="50"/>
      <c r="R43" s="50"/>
      <c r="S43" s="50"/>
      <c r="T43" s="50"/>
    </row>
    <row r="44" spans="2:20" ht="15.5" x14ac:dyDescent="0.35">
      <c r="B44" s="50"/>
      <c r="C44" s="50"/>
      <c r="D44" s="50" t="s">
        <v>47</v>
      </c>
      <c r="E44" s="50"/>
      <c r="F44" s="50" t="s">
        <v>16</v>
      </c>
      <c r="G44" s="50"/>
      <c r="H44" s="50" t="s">
        <v>16</v>
      </c>
      <c r="I44" s="50"/>
      <c r="J44" s="50"/>
      <c r="K44" s="50"/>
      <c r="L44" s="50"/>
      <c r="M44" s="50"/>
      <c r="N44" s="50"/>
      <c r="O44" s="50"/>
      <c r="P44" s="50"/>
      <c r="Q44" s="50"/>
      <c r="R44" s="50"/>
      <c r="S44" s="50"/>
      <c r="T44" s="50"/>
    </row>
    <row r="45" spans="2:20" ht="15.5" x14ac:dyDescent="0.35">
      <c r="B45" s="50"/>
      <c r="C45" s="50"/>
      <c r="D45" s="50"/>
      <c r="E45" s="50"/>
      <c r="F45" s="50"/>
      <c r="G45" s="50"/>
      <c r="H45" s="50"/>
      <c r="I45" s="50"/>
      <c r="J45" s="51"/>
      <c r="K45" s="50"/>
      <c r="L45" s="50"/>
      <c r="M45" s="50"/>
      <c r="N45" s="50"/>
      <c r="O45" s="50"/>
      <c r="P45" s="50"/>
      <c r="Q45" s="50"/>
      <c r="R45" s="50"/>
      <c r="S45" s="50"/>
      <c r="T45" s="50"/>
    </row>
    <row r="46" spans="2:20" ht="15.65" customHeight="1" x14ac:dyDescent="0.35">
      <c r="B46" s="50"/>
      <c r="C46" s="50" t="s">
        <v>48</v>
      </c>
      <c r="D46" s="50"/>
      <c r="E46" s="50"/>
      <c r="F46" s="50"/>
      <c r="G46" s="50"/>
      <c r="H46" s="50"/>
      <c r="I46" s="50"/>
      <c r="J46" s="51"/>
      <c r="K46" s="50"/>
      <c r="L46" s="50"/>
      <c r="M46" s="50"/>
      <c r="N46" s="50"/>
      <c r="O46" s="50"/>
      <c r="P46" s="50"/>
      <c r="Q46" s="50"/>
      <c r="R46" s="50"/>
      <c r="S46" s="50"/>
      <c r="T46" s="50"/>
    </row>
    <row r="47" spans="2:20" ht="15.5" x14ac:dyDescent="0.35">
      <c r="B47" s="50"/>
      <c r="C47" s="50"/>
      <c r="D47" s="50" t="s">
        <v>49</v>
      </c>
      <c r="E47" s="50"/>
      <c r="F47" s="57">
        <v>112750</v>
      </c>
      <c r="G47" s="50"/>
      <c r="H47" s="57">
        <v>113750</v>
      </c>
      <c r="I47" s="50"/>
      <c r="J47" s="50" t="s">
        <v>51</v>
      </c>
      <c r="K47" s="50"/>
      <c r="L47" s="50"/>
      <c r="M47" s="50"/>
      <c r="N47" s="50"/>
      <c r="O47" s="50"/>
      <c r="P47" s="50"/>
      <c r="Q47" s="50"/>
      <c r="R47" s="50"/>
      <c r="S47" s="50"/>
      <c r="T47" s="50"/>
    </row>
    <row r="48" spans="2:20" ht="15.5" x14ac:dyDescent="0.35">
      <c r="B48" s="50"/>
      <c r="C48" s="50"/>
      <c r="D48" s="50" t="s">
        <v>52</v>
      </c>
      <c r="E48" s="50"/>
      <c r="F48" s="57">
        <v>45000</v>
      </c>
      <c r="G48" s="50"/>
      <c r="H48" s="57">
        <v>45000</v>
      </c>
      <c r="I48" s="50"/>
      <c r="J48" s="50"/>
      <c r="K48" s="50"/>
      <c r="L48" s="50"/>
      <c r="M48" s="50"/>
      <c r="N48" s="50"/>
      <c r="O48" s="50"/>
      <c r="P48" s="50"/>
      <c r="Q48" s="50"/>
      <c r="R48" s="50"/>
      <c r="S48" s="50"/>
      <c r="T48" s="50"/>
    </row>
    <row r="49" spans="2:20" ht="15.5" x14ac:dyDescent="0.35">
      <c r="B49" s="50"/>
      <c r="C49" s="50"/>
      <c r="D49" s="50" t="s">
        <v>54</v>
      </c>
      <c r="E49" s="50"/>
      <c r="F49" s="50">
        <v>250</v>
      </c>
      <c r="G49" s="50"/>
      <c r="H49" s="50">
        <v>250</v>
      </c>
      <c r="I49" s="50"/>
      <c r="J49" s="50" t="s">
        <v>56</v>
      </c>
      <c r="K49" s="50"/>
      <c r="L49" s="50"/>
      <c r="M49" s="50"/>
      <c r="N49" s="50"/>
      <c r="O49" s="50"/>
      <c r="P49" s="50"/>
      <c r="Q49" s="50"/>
      <c r="R49" s="50"/>
      <c r="S49" s="50"/>
      <c r="T49" s="50"/>
    </row>
    <row r="50" spans="2:20" ht="15.5" x14ac:dyDescent="0.35">
      <c r="B50" s="50"/>
      <c r="C50" s="50"/>
      <c r="D50" s="50" t="s">
        <v>57</v>
      </c>
      <c r="E50" s="50"/>
      <c r="F50" s="57">
        <v>7000</v>
      </c>
      <c r="G50" s="50"/>
      <c r="H50" s="57">
        <v>8000</v>
      </c>
      <c r="I50" s="50"/>
      <c r="J50" s="50"/>
      <c r="K50" s="50"/>
      <c r="L50" s="50"/>
      <c r="M50" s="50"/>
      <c r="N50" s="50"/>
      <c r="O50" s="50"/>
      <c r="P50" s="50"/>
      <c r="Q50" s="50"/>
      <c r="R50" s="50"/>
      <c r="S50" s="50"/>
      <c r="T50" s="50"/>
    </row>
    <row r="51" spans="2:20" ht="15.5" x14ac:dyDescent="0.35">
      <c r="B51" s="50"/>
      <c r="C51" s="50"/>
      <c r="D51" s="50"/>
      <c r="E51" s="50"/>
      <c r="F51" s="50"/>
      <c r="G51" s="50"/>
      <c r="H51" s="50"/>
      <c r="I51" s="50"/>
      <c r="J51" s="50"/>
      <c r="K51" s="50"/>
      <c r="L51" s="50"/>
      <c r="M51" s="50"/>
      <c r="N51" s="50"/>
      <c r="O51" s="50"/>
      <c r="P51" s="50"/>
      <c r="Q51" s="50"/>
      <c r="R51" s="50"/>
      <c r="S51" s="50"/>
      <c r="T51" s="50"/>
    </row>
    <row r="52" spans="2:20" ht="15.75" customHeight="1" x14ac:dyDescent="0.35">
      <c r="B52" s="50"/>
      <c r="C52" s="59" t="s">
        <v>58</v>
      </c>
      <c r="D52" s="59"/>
      <c r="E52" s="59" t="s">
        <v>59</v>
      </c>
      <c r="F52" s="60">
        <f>SUM(F5:F51)</f>
        <v>1428000</v>
      </c>
      <c r="G52" s="59" t="s">
        <v>59</v>
      </c>
      <c r="H52" s="60">
        <f>SUM(H5:H51)</f>
        <v>1298000</v>
      </c>
      <c r="I52" s="50"/>
      <c r="J52" s="50"/>
      <c r="K52" s="50"/>
      <c r="L52" s="50"/>
      <c r="M52" s="50"/>
      <c r="N52" s="50"/>
      <c r="O52" s="50"/>
      <c r="P52" s="50"/>
      <c r="Q52" s="50"/>
      <c r="R52" s="50"/>
      <c r="S52" s="50"/>
      <c r="T52" s="50"/>
    </row>
    <row r="53" spans="2:20" ht="15.5" x14ac:dyDescent="0.35">
      <c r="B53" s="50"/>
      <c r="C53" s="50"/>
      <c r="D53" s="50"/>
      <c r="E53" s="50"/>
      <c r="F53" s="50"/>
      <c r="G53" s="50"/>
      <c r="H53" s="50"/>
      <c r="I53" s="50"/>
      <c r="J53" s="50"/>
      <c r="K53" s="50"/>
      <c r="L53" s="50"/>
      <c r="M53" s="50"/>
      <c r="N53" s="50"/>
      <c r="O53" s="50"/>
      <c r="P53" s="50"/>
      <c r="Q53" s="50"/>
      <c r="R53" s="50"/>
      <c r="S53" s="50"/>
      <c r="T53" s="50"/>
    </row>
    <row r="54" spans="2:20" ht="15.75" customHeight="1" x14ac:dyDescent="0.35">
      <c r="B54" s="50" t="s">
        <v>61</v>
      </c>
      <c r="C54" s="50"/>
      <c r="D54" s="50"/>
      <c r="E54" s="50"/>
      <c r="F54" s="50"/>
      <c r="G54" s="50"/>
      <c r="H54" s="50"/>
      <c r="I54" s="50"/>
      <c r="J54" s="50"/>
      <c r="K54" s="50"/>
      <c r="L54" s="50"/>
      <c r="M54" s="50"/>
      <c r="N54" s="50"/>
      <c r="O54" s="50"/>
      <c r="P54" s="50"/>
      <c r="Q54" s="50"/>
      <c r="R54" s="50"/>
      <c r="S54" s="50"/>
      <c r="T54" s="50"/>
    </row>
    <row r="55" spans="2:20" ht="15.5" x14ac:dyDescent="0.35">
      <c r="B55" s="50"/>
      <c r="C55" s="50" t="s">
        <v>57</v>
      </c>
      <c r="D55" s="50"/>
      <c r="E55" s="50"/>
      <c r="F55" s="57">
        <v>5200</v>
      </c>
      <c r="G55" s="50"/>
      <c r="H55" s="57">
        <v>7700</v>
      </c>
      <c r="I55" s="50"/>
      <c r="J55" s="50"/>
      <c r="K55" s="50"/>
      <c r="L55" s="50"/>
      <c r="M55" s="50"/>
      <c r="N55" s="50"/>
      <c r="O55" s="50"/>
      <c r="P55" s="50"/>
      <c r="Q55" s="50"/>
      <c r="R55" s="50"/>
      <c r="S55" s="50"/>
      <c r="T55" s="50"/>
    </row>
    <row r="56" spans="2:20" ht="15.5" x14ac:dyDescent="0.35">
      <c r="B56" s="50"/>
      <c r="C56" s="50" t="s">
        <v>62</v>
      </c>
      <c r="D56" s="50"/>
      <c r="E56" s="50"/>
      <c r="F56" s="50">
        <v>300</v>
      </c>
      <c r="G56" s="50"/>
      <c r="H56" s="50">
        <v>300</v>
      </c>
      <c r="I56" s="50"/>
      <c r="J56" s="50"/>
      <c r="K56" s="50"/>
      <c r="L56" s="50"/>
      <c r="M56" s="50"/>
      <c r="N56" s="50"/>
      <c r="O56" s="50"/>
      <c r="P56" s="50"/>
      <c r="Q56" s="50"/>
      <c r="R56" s="50"/>
      <c r="S56" s="50"/>
      <c r="T56" s="50"/>
    </row>
    <row r="57" spans="2:20" ht="15.5" x14ac:dyDescent="0.35">
      <c r="B57" s="50"/>
      <c r="C57" s="50" t="s">
        <v>63</v>
      </c>
      <c r="D57" s="50"/>
      <c r="E57" s="50"/>
      <c r="F57" s="57">
        <v>1500</v>
      </c>
      <c r="G57" s="50"/>
      <c r="H57" s="50" t="s">
        <v>16</v>
      </c>
      <c r="I57" s="50"/>
      <c r="J57" s="50" t="s">
        <v>64</v>
      </c>
      <c r="K57" s="50"/>
      <c r="L57" s="50"/>
      <c r="M57" s="50"/>
      <c r="N57" s="50"/>
      <c r="O57" s="50"/>
      <c r="P57" s="50"/>
      <c r="Q57" s="50"/>
      <c r="R57" s="50"/>
      <c r="S57" s="50"/>
      <c r="T57" s="50"/>
    </row>
    <row r="58" spans="2:20" ht="15.5" x14ac:dyDescent="0.35">
      <c r="B58" s="50"/>
      <c r="C58" s="59" t="s">
        <v>65</v>
      </c>
      <c r="D58" s="59"/>
      <c r="E58" s="59" t="s">
        <v>59</v>
      </c>
      <c r="F58" s="60">
        <f>SUM(F55:F57)</f>
        <v>7000</v>
      </c>
      <c r="G58" s="59" t="s">
        <v>59</v>
      </c>
      <c r="H58" s="60">
        <f>SUM(H55:H57)</f>
        <v>8000</v>
      </c>
      <c r="I58" s="50"/>
      <c r="J58" s="50"/>
      <c r="K58" s="50"/>
      <c r="L58" s="50"/>
      <c r="M58" s="50"/>
      <c r="N58" s="50"/>
      <c r="O58" s="50"/>
      <c r="P58" s="50"/>
      <c r="Q58" s="50"/>
      <c r="R58" s="50"/>
      <c r="S58" s="50"/>
      <c r="T58" s="50"/>
    </row>
    <row r="59" spans="2:20" ht="15.5" x14ac:dyDescent="0.35">
      <c r="B59" s="50"/>
      <c r="C59" s="50"/>
      <c r="D59" s="50"/>
      <c r="E59" s="50"/>
      <c r="F59" s="50"/>
      <c r="G59" s="50"/>
      <c r="H59" s="50"/>
      <c r="I59" s="50"/>
      <c r="J59" s="50"/>
      <c r="K59" s="50"/>
      <c r="L59" s="50"/>
      <c r="M59" s="50"/>
      <c r="N59" s="50"/>
      <c r="O59" s="50"/>
      <c r="P59" s="50"/>
      <c r="Q59" s="50"/>
      <c r="R59" s="50"/>
      <c r="S59" s="50"/>
      <c r="T59" s="50"/>
    </row>
    <row r="60" spans="2:20" ht="15.75" customHeight="1" x14ac:dyDescent="0.35">
      <c r="B60" s="61" t="s">
        <v>66</v>
      </c>
      <c r="C60" s="61"/>
      <c r="D60" s="61"/>
      <c r="E60" s="62" t="s">
        <v>59</v>
      </c>
      <c r="F60" s="63">
        <f>F52-F58</f>
        <v>1421000</v>
      </c>
      <c r="G60" s="62" t="s">
        <v>59</v>
      </c>
      <c r="H60" s="63">
        <f>H52-H58</f>
        <v>1290000</v>
      </c>
      <c r="I60" s="50"/>
      <c r="J60" s="50"/>
      <c r="K60" s="50"/>
      <c r="L60" s="50"/>
      <c r="M60" s="50"/>
      <c r="N60" s="50"/>
      <c r="O60" s="50"/>
      <c r="P60" s="50"/>
      <c r="Q60" s="50"/>
      <c r="R60" s="50"/>
      <c r="S60" s="50"/>
      <c r="T60" s="50"/>
    </row>
    <row r="61" spans="2:20" ht="15.5" x14ac:dyDescent="0.35">
      <c r="B61" s="52"/>
      <c r="C61" s="52"/>
      <c r="D61" s="52"/>
      <c r="E61" s="52"/>
      <c r="F61" s="52"/>
      <c r="G61" s="52"/>
      <c r="H61" s="52"/>
      <c r="I61" s="52"/>
      <c r="J61" s="52"/>
      <c r="K61" s="52"/>
      <c r="L61" s="52"/>
      <c r="M61" s="52"/>
      <c r="N61" s="52"/>
      <c r="O61" s="52"/>
      <c r="P61" s="52"/>
      <c r="Q61" s="52"/>
      <c r="R61" s="52"/>
      <c r="S61" s="52"/>
      <c r="T61" s="52"/>
    </row>
    <row r="62" spans="2:20" s="15" customFormat="1" ht="15.5" x14ac:dyDescent="0.35">
      <c r="B62" s="52" t="s">
        <v>67</v>
      </c>
      <c r="C62" s="52"/>
      <c r="D62" s="52"/>
      <c r="E62" s="50"/>
      <c r="F62" s="50"/>
      <c r="G62" s="50"/>
      <c r="H62" s="50"/>
      <c r="I62" s="50"/>
      <c r="J62" s="50" t="s">
        <v>195</v>
      </c>
      <c r="K62" s="50"/>
      <c r="L62" s="50"/>
      <c r="M62" s="50"/>
      <c r="N62" s="50"/>
      <c r="O62" s="50"/>
      <c r="P62" s="50"/>
      <c r="Q62" s="50"/>
      <c r="R62" s="50"/>
      <c r="S62" s="50"/>
      <c r="T62" s="50"/>
    </row>
    <row r="63" spans="2:20" ht="15.5" x14ac:dyDescent="0.35">
      <c r="B63" s="50"/>
      <c r="C63" s="52" t="s">
        <v>68</v>
      </c>
      <c r="D63" s="52"/>
      <c r="E63" s="50"/>
      <c r="F63" s="50"/>
      <c r="G63" s="50"/>
      <c r="H63" s="50"/>
      <c r="I63" s="50"/>
      <c r="J63" s="50"/>
      <c r="K63" s="50"/>
      <c r="L63" s="50"/>
      <c r="M63" s="50"/>
      <c r="N63" s="50"/>
      <c r="O63" s="50"/>
      <c r="P63" s="50"/>
      <c r="Q63" s="50"/>
      <c r="R63" s="50"/>
      <c r="S63" s="50"/>
      <c r="T63" s="50"/>
    </row>
    <row r="64" spans="2:20" ht="15.5" x14ac:dyDescent="0.35">
      <c r="B64" s="50"/>
      <c r="C64" s="50" t="s">
        <v>69</v>
      </c>
      <c r="D64" s="50"/>
      <c r="E64" s="50"/>
      <c r="F64" s="50"/>
      <c r="G64" s="50"/>
      <c r="H64" s="50"/>
      <c r="I64" s="50"/>
      <c r="J64" s="50"/>
      <c r="K64" s="50"/>
      <c r="L64" s="50"/>
      <c r="M64" s="50"/>
      <c r="N64" s="50"/>
      <c r="O64" s="50"/>
      <c r="P64" s="50"/>
      <c r="Q64" s="50"/>
      <c r="R64" s="50"/>
      <c r="S64" s="50"/>
      <c r="T64" s="50"/>
    </row>
    <row r="65" spans="2:20" ht="15.5" x14ac:dyDescent="0.35">
      <c r="B65" s="50"/>
      <c r="C65" s="50"/>
      <c r="D65" s="64" t="s">
        <v>70</v>
      </c>
      <c r="E65" s="64" t="s">
        <v>59</v>
      </c>
      <c r="F65" s="65">
        <v>492220</v>
      </c>
      <c r="G65" s="64" t="s">
        <v>59</v>
      </c>
      <c r="H65" s="65">
        <v>506990</v>
      </c>
      <c r="I65" s="50"/>
      <c r="J65" s="50" t="s">
        <v>71</v>
      </c>
      <c r="K65" s="50"/>
      <c r="L65" s="50"/>
      <c r="M65" s="50"/>
      <c r="N65" s="50"/>
      <c r="O65" s="50"/>
      <c r="P65" s="50"/>
      <c r="Q65" s="50"/>
      <c r="R65" s="50"/>
      <c r="S65" s="50"/>
      <c r="T65" s="50"/>
    </row>
    <row r="66" spans="2:20" ht="15.5" x14ac:dyDescent="0.35">
      <c r="B66" s="50"/>
      <c r="C66" s="50"/>
      <c r="D66" s="64" t="s">
        <v>72</v>
      </c>
      <c r="E66" s="64" t="s">
        <v>59</v>
      </c>
      <c r="F66" s="65">
        <v>33400</v>
      </c>
      <c r="G66" s="64" t="s">
        <v>59</v>
      </c>
      <c r="H66" s="65">
        <v>34400</v>
      </c>
      <c r="I66" s="50"/>
      <c r="J66" s="50" t="s">
        <v>71</v>
      </c>
      <c r="K66" s="50"/>
      <c r="L66" s="50"/>
      <c r="M66" s="50"/>
      <c r="N66" s="50"/>
      <c r="O66" s="50"/>
      <c r="P66" s="50"/>
      <c r="Q66" s="50"/>
      <c r="R66" s="50"/>
      <c r="S66" s="50"/>
      <c r="T66" s="50"/>
    </row>
    <row r="67" spans="2:20" ht="15.5" x14ac:dyDescent="0.35">
      <c r="B67" s="50"/>
      <c r="C67" s="50"/>
      <c r="D67" s="64" t="s">
        <v>73</v>
      </c>
      <c r="E67" s="64" t="s">
        <v>59</v>
      </c>
      <c r="F67" s="65">
        <v>42720</v>
      </c>
      <c r="G67" s="64" t="s">
        <v>59</v>
      </c>
      <c r="H67" s="65">
        <v>44000</v>
      </c>
      <c r="I67" s="50"/>
      <c r="J67" s="50" t="s">
        <v>74</v>
      </c>
      <c r="K67" s="50"/>
      <c r="L67" s="50"/>
      <c r="M67" s="50"/>
      <c r="N67" s="50"/>
      <c r="O67" s="50"/>
      <c r="P67" s="50"/>
      <c r="Q67" s="50"/>
      <c r="R67" s="50"/>
      <c r="S67" s="50"/>
      <c r="T67" s="50"/>
    </row>
    <row r="68" spans="2:20" ht="15.5" x14ac:dyDescent="0.35">
      <c r="B68" s="50"/>
      <c r="C68" s="50"/>
      <c r="D68" s="64" t="s">
        <v>75</v>
      </c>
      <c r="E68" s="64"/>
      <c r="F68" s="65">
        <v>24310</v>
      </c>
      <c r="G68" s="64" t="s">
        <v>59</v>
      </c>
      <c r="H68" s="65">
        <v>26010</v>
      </c>
      <c r="I68" s="50"/>
      <c r="J68" s="50" t="s">
        <v>76</v>
      </c>
      <c r="K68" s="50"/>
      <c r="L68" s="50"/>
      <c r="M68" s="50"/>
      <c r="N68" s="50"/>
      <c r="O68" s="50"/>
      <c r="P68" s="50"/>
      <c r="Q68" s="50"/>
      <c r="R68" s="50"/>
      <c r="S68" s="50"/>
      <c r="T68" s="50"/>
    </row>
    <row r="69" spans="2:20" ht="15.5" x14ac:dyDescent="0.35">
      <c r="B69" s="50"/>
      <c r="C69" s="50"/>
      <c r="D69" s="64" t="s">
        <v>77</v>
      </c>
      <c r="E69" s="64" t="s">
        <v>59</v>
      </c>
      <c r="F69" s="65">
        <v>1500</v>
      </c>
      <c r="G69" s="64" t="s">
        <v>59</v>
      </c>
      <c r="H69" s="65">
        <v>1750</v>
      </c>
      <c r="I69" s="50"/>
      <c r="J69" s="50" t="s">
        <v>78</v>
      </c>
      <c r="K69" s="50"/>
      <c r="L69" s="50"/>
      <c r="M69" s="50"/>
      <c r="N69" s="50"/>
      <c r="O69" s="50"/>
      <c r="P69" s="50"/>
      <c r="Q69" s="50"/>
      <c r="R69" s="50"/>
      <c r="S69" s="50"/>
      <c r="T69" s="50"/>
    </row>
    <row r="70" spans="2:20" ht="15.5" x14ac:dyDescent="0.35">
      <c r="B70" s="50"/>
      <c r="C70" s="50"/>
      <c r="D70" s="50"/>
      <c r="E70" s="50"/>
      <c r="F70" s="50"/>
      <c r="G70" s="50"/>
      <c r="H70" s="50"/>
      <c r="I70" s="50"/>
      <c r="J70" s="50"/>
      <c r="K70" s="50"/>
      <c r="L70" s="50"/>
      <c r="M70" s="50"/>
      <c r="N70" s="50"/>
      <c r="O70" s="50"/>
      <c r="P70" s="50"/>
      <c r="Q70" s="50"/>
      <c r="R70" s="50"/>
      <c r="S70" s="50"/>
      <c r="T70" s="50"/>
    </row>
    <row r="71" spans="2:20" ht="15.75" customHeight="1" x14ac:dyDescent="0.35">
      <c r="B71" s="50"/>
      <c r="C71" s="50" t="s">
        <v>79</v>
      </c>
      <c r="D71" s="50"/>
      <c r="E71" s="50"/>
      <c r="F71" s="50"/>
      <c r="G71" s="50"/>
      <c r="H71" s="50"/>
      <c r="I71" s="50"/>
      <c r="J71" s="50"/>
      <c r="K71" s="50"/>
      <c r="L71" s="50"/>
      <c r="M71" s="50"/>
      <c r="N71" s="50"/>
      <c r="O71" s="50"/>
      <c r="P71" s="50"/>
      <c r="Q71" s="50"/>
      <c r="R71" s="50"/>
      <c r="S71" s="50"/>
      <c r="T71" s="50"/>
    </row>
    <row r="72" spans="2:20" ht="15.5" x14ac:dyDescent="0.35">
      <c r="B72" s="50"/>
      <c r="C72" s="50"/>
      <c r="D72" s="66" t="s">
        <v>80</v>
      </c>
      <c r="E72" s="66" t="s">
        <v>59</v>
      </c>
      <c r="F72" s="67" t="s">
        <v>16</v>
      </c>
      <c r="G72" s="67" t="s">
        <v>59</v>
      </c>
      <c r="H72" s="67" t="s">
        <v>16</v>
      </c>
      <c r="I72" s="50"/>
      <c r="J72" s="96" t="s">
        <v>82</v>
      </c>
      <c r="K72" s="96"/>
      <c r="L72" s="96"/>
      <c r="M72" s="96"/>
      <c r="N72" s="96"/>
      <c r="O72" s="96"/>
      <c r="P72" s="96"/>
      <c r="Q72" s="96"/>
      <c r="R72" s="50"/>
      <c r="S72" s="50"/>
      <c r="T72" s="50"/>
    </row>
    <row r="73" spans="2:20" ht="15.5" x14ac:dyDescent="0.35">
      <c r="B73" s="50"/>
      <c r="C73" s="50"/>
      <c r="D73" s="69" t="s">
        <v>83</v>
      </c>
      <c r="E73" s="69" t="s">
        <v>59</v>
      </c>
      <c r="F73" s="70">
        <v>20000</v>
      </c>
      <c r="G73" s="69" t="s">
        <v>59</v>
      </c>
      <c r="H73" s="70">
        <v>30000</v>
      </c>
      <c r="I73" s="50"/>
      <c r="J73" s="53" t="s">
        <v>84</v>
      </c>
      <c r="K73" s="53"/>
      <c r="L73" s="53"/>
      <c r="M73" s="96"/>
      <c r="N73" s="50"/>
      <c r="O73" s="50"/>
      <c r="P73" s="50"/>
      <c r="Q73" s="50"/>
      <c r="R73" s="50"/>
      <c r="S73" s="50"/>
      <c r="T73" s="50"/>
    </row>
    <row r="74" spans="2:20" ht="15.5" x14ac:dyDescent="0.35">
      <c r="B74" s="50"/>
      <c r="C74" s="50"/>
      <c r="D74" s="69" t="s">
        <v>85</v>
      </c>
      <c r="E74" s="69" t="s">
        <v>59</v>
      </c>
      <c r="F74" s="69">
        <v>500</v>
      </c>
      <c r="G74" s="69" t="s">
        <v>59</v>
      </c>
      <c r="H74" s="69">
        <v>500</v>
      </c>
      <c r="I74" s="50"/>
      <c r="J74" s="50" t="s">
        <v>87</v>
      </c>
      <c r="K74" s="50"/>
      <c r="L74" s="50"/>
      <c r="M74" s="96"/>
      <c r="N74" s="50"/>
      <c r="O74" s="50"/>
      <c r="P74" s="50"/>
      <c r="Q74" s="50"/>
      <c r="R74" s="50"/>
      <c r="S74" s="50"/>
      <c r="T74" s="50"/>
    </row>
    <row r="75" spans="2:20" ht="15.5" x14ac:dyDescent="0.35">
      <c r="B75" s="50"/>
      <c r="C75" s="50"/>
      <c r="D75" s="69" t="s">
        <v>88</v>
      </c>
      <c r="E75" s="69" t="s">
        <v>59</v>
      </c>
      <c r="F75" s="69">
        <v>500</v>
      </c>
      <c r="G75" s="69" t="s">
        <v>59</v>
      </c>
      <c r="H75" s="69">
        <v>750</v>
      </c>
      <c r="I75" s="50"/>
      <c r="J75" s="50"/>
      <c r="K75" s="50"/>
      <c r="L75" s="50"/>
      <c r="M75" s="50"/>
      <c r="N75" s="50"/>
      <c r="O75" s="50"/>
      <c r="P75" s="50"/>
      <c r="Q75" s="50"/>
      <c r="R75" s="50"/>
      <c r="S75" s="50"/>
      <c r="T75" s="50"/>
    </row>
    <row r="76" spans="2:20" ht="15.5" x14ac:dyDescent="0.35">
      <c r="B76" s="50"/>
      <c r="C76" s="50"/>
      <c r="D76" s="69" t="s">
        <v>89</v>
      </c>
      <c r="E76" s="69" t="s">
        <v>59</v>
      </c>
      <c r="F76" s="69" t="s">
        <v>16</v>
      </c>
      <c r="G76" s="69" t="s">
        <v>59</v>
      </c>
      <c r="H76" s="69">
        <v>500</v>
      </c>
      <c r="I76" s="50"/>
      <c r="J76" s="50"/>
      <c r="K76" s="50"/>
      <c r="L76" s="50"/>
      <c r="M76" s="50"/>
      <c r="N76" s="50"/>
      <c r="O76" s="50"/>
      <c r="P76" s="50"/>
      <c r="Q76" s="50"/>
      <c r="R76" s="50"/>
      <c r="S76" s="50"/>
      <c r="T76" s="50"/>
    </row>
    <row r="77" spans="2:20" ht="15.5" x14ac:dyDescent="0.35">
      <c r="B77" s="50"/>
      <c r="C77" s="50"/>
      <c r="D77" s="69" t="s">
        <v>90</v>
      </c>
      <c r="E77" s="69" t="s">
        <v>59</v>
      </c>
      <c r="F77" s="69">
        <v>250</v>
      </c>
      <c r="G77" s="69" t="s">
        <v>59</v>
      </c>
      <c r="H77" s="69">
        <v>500</v>
      </c>
      <c r="I77" s="50"/>
      <c r="J77" s="50"/>
      <c r="K77" s="50"/>
      <c r="L77" s="50"/>
      <c r="M77" s="50"/>
      <c r="N77" s="50"/>
      <c r="O77" s="50"/>
      <c r="P77" s="50"/>
      <c r="Q77" s="50"/>
      <c r="R77" s="50"/>
      <c r="S77" s="50"/>
      <c r="T77" s="50"/>
    </row>
    <row r="78" spans="2:20" ht="15.5" x14ac:dyDescent="0.35">
      <c r="B78" s="50"/>
      <c r="C78" s="50"/>
      <c r="D78" s="69" t="s">
        <v>91</v>
      </c>
      <c r="E78" s="69" t="s">
        <v>59</v>
      </c>
      <c r="F78" s="70">
        <v>49500</v>
      </c>
      <c r="G78" s="69" t="s">
        <v>59</v>
      </c>
      <c r="H78" s="70">
        <v>1500</v>
      </c>
      <c r="I78" s="50"/>
      <c r="J78" s="50" t="s">
        <v>92</v>
      </c>
      <c r="K78" s="50"/>
      <c r="L78" s="50"/>
      <c r="M78" s="50"/>
      <c r="N78" s="50"/>
      <c r="O78" s="50"/>
      <c r="P78" s="50"/>
      <c r="Q78" s="50"/>
      <c r="R78" s="50"/>
      <c r="S78" s="50"/>
      <c r="T78" s="50"/>
    </row>
    <row r="79" spans="2:20" ht="15.5" x14ac:dyDescent="0.35">
      <c r="B79" s="50"/>
      <c r="C79" s="50"/>
      <c r="D79" s="69" t="s">
        <v>93</v>
      </c>
      <c r="E79" s="69" t="s">
        <v>59</v>
      </c>
      <c r="F79" s="70">
        <v>7500</v>
      </c>
      <c r="G79" s="69" t="s">
        <v>59</v>
      </c>
      <c r="H79" s="70">
        <v>7500</v>
      </c>
      <c r="I79" s="50"/>
      <c r="J79" s="50" t="s">
        <v>94</v>
      </c>
      <c r="K79" s="50"/>
      <c r="L79" s="50"/>
      <c r="M79" s="50"/>
      <c r="N79" s="50"/>
      <c r="O79" s="50"/>
      <c r="P79" s="50"/>
      <c r="Q79" s="50"/>
      <c r="R79" s="50"/>
      <c r="S79" s="50"/>
      <c r="T79" s="50"/>
    </row>
    <row r="80" spans="2:20" ht="15.5" x14ac:dyDescent="0.35">
      <c r="B80" s="50"/>
      <c r="C80" s="50"/>
      <c r="D80" s="69" t="s">
        <v>95</v>
      </c>
      <c r="E80" s="69" t="s">
        <v>59</v>
      </c>
      <c r="F80" s="69">
        <v>750</v>
      </c>
      <c r="G80" s="69" t="s">
        <v>59</v>
      </c>
      <c r="H80" s="69">
        <v>750</v>
      </c>
      <c r="I80" s="50"/>
      <c r="J80" s="50" t="s">
        <v>96</v>
      </c>
      <c r="K80" s="50"/>
      <c r="L80" s="50"/>
      <c r="M80" s="50"/>
      <c r="N80" s="50"/>
      <c r="O80" s="50"/>
      <c r="P80" s="50"/>
      <c r="Q80" s="50"/>
      <c r="R80" s="50"/>
      <c r="S80" s="50"/>
      <c r="T80" s="50"/>
    </row>
    <row r="81" spans="2:20" ht="15.5" x14ac:dyDescent="0.35">
      <c r="B81" s="50"/>
      <c r="C81" s="50"/>
      <c r="D81" s="69" t="s">
        <v>97</v>
      </c>
      <c r="E81" s="69" t="s">
        <v>59</v>
      </c>
      <c r="F81" s="69" t="s">
        <v>16</v>
      </c>
      <c r="G81" s="69" t="s">
        <v>59</v>
      </c>
      <c r="H81" s="69" t="s">
        <v>16</v>
      </c>
      <c r="I81" s="50"/>
      <c r="J81" s="50"/>
      <c r="K81" s="50"/>
      <c r="L81" s="50"/>
      <c r="M81" s="50"/>
      <c r="N81" s="50"/>
      <c r="O81" s="50"/>
      <c r="P81" s="50"/>
      <c r="Q81" s="50"/>
      <c r="R81" s="50"/>
      <c r="S81" s="50"/>
      <c r="T81" s="50"/>
    </row>
    <row r="82" spans="2:20" ht="15.5" x14ac:dyDescent="0.35">
      <c r="B82" s="50"/>
      <c r="C82" s="50"/>
      <c r="D82" s="69" t="s">
        <v>98</v>
      </c>
      <c r="E82" s="69" t="s">
        <v>59</v>
      </c>
      <c r="F82" s="70">
        <v>15000</v>
      </c>
      <c r="G82" s="69" t="s">
        <v>59</v>
      </c>
      <c r="H82" s="70">
        <v>15000</v>
      </c>
      <c r="I82" s="50"/>
      <c r="J82" s="50"/>
      <c r="K82" s="50"/>
      <c r="L82" s="50"/>
      <c r="M82" s="50"/>
      <c r="N82" s="50"/>
      <c r="O82" s="50"/>
      <c r="P82" s="50"/>
      <c r="Q82" s="50"/>
      <c r="R82" s="50"/>
      <c r="S82" s="50"/>
      <c r="T82" s="50"/>
    </row>
    <row r="83" spans="2:20" ht="15.5" x14ac:dyDescent="0.35">
      <c r="B83" s="50"/>
      <c r="C83" s="50"/>
      <c r="D83" s="66" t="s">
        <v>99</v>
      </c>
      <c r="E83" s="66" t="s">
        <v>59</v>
      </c>
      <c r="F83" s="66" t="s">
        <v>16</v>
      </c>
      <c r="G83" s="66" t="s">
        <v>59</v>
      </c>
      <c r="H83" s="66">
        <v>500</v>
      </c>
      <c r="I83" s="50"/>
      <c r="J83" s="50" t="s">
        <v>100</v>
      </c>
      <c r="K83" s="50"/>
      <c r="L83" s="50"/>
      <c r="M83" s="50"/>
      <c r="N83" s="50"/>
      <c r="O83" s="50"/>
      <c r="P83" s="50"/>
      <c r="Q83" s="50"/>
      <c r="R83" s="50"/>
      <c r="S83" s="50"/>
      <c r="T83" s="50"/>
    </row>
    <row r="84" spans="2:20" ht="15.5" x14ac:dyDescent="0.35">
      <c r="B84" s="50"/>
      <c r="C84" s="50"/>
      <c r="D84" s="66" t="s">
        <v>101</v>
      </c>
      <c r="E84" s="66" t="s">
        <v>59</v>
      </c>
      <c r="F84" s="66" t="s">
        <v>16</v>
      </c>
      <c r="G84" s="66" t="s">
        <v>59</v>
      </c>
      <c r="H84" s="66" t="s">
        <v>16</v>
      </c>
      <c r="I84" s="50"/>
      <c r="J84" s="50"/>
      <c r="K84" s="50"/>
      <c r="L84" s="50"/>
      <c r="M84" s="50"/>
      <c r="N84" s="50"/>
      <c r="O84" s="50"/>
      <c r="P84" s="50"/>
      <c r="Q84" s="50"/>
      <c r="R84" s="50"/>
      <c r="S84" s="50"/>
      <c r="T84" s="50"/>
    </row>
    <row r="85" spans="2:20" ht="15.5" x14ac:dyDescent="0.35">
      <c r="B85" s="50"/>
      <c r="C85" s="50"/>
      <c r="D85" s="66" t="s">
        <v>102</v>
      </c>
      <c r="E85" s="66"/>
      <c r="F85" s="71">
        <v>2000</v>
      </c>
      <c r="G85" s="66" t="s">
        <v>59</v>
      </c>
      <c r="H85" s="71">
        <v>5000</v>
      </c>
      <c r="I85" s="50"/>
      <c r="J85" s="50" t="s">
        <v>103</v>
      </c>
      <c r="K85" s="50"/>
      <c r="L85" s="50"/>
      <c r="M85" s="50"/>
      <c r="N85" s="50"/>
      <c r="O85" s="50"/>
      <c r="P85" s="50"/>
      <c r="Q85" s="50"/>
      <c r="R85" s="50"/>
      <c r="S85" s="50"/>
      <c r="T85" s="50"/>
    </row>
    <row r="86" spans="2:20" ht="15.5" x14ac:dyDescent="0.35">
      <c r="B86" s="50"/>
      <c r="C86" s="50"/>
      <c r="D86" s="66" t="s">
        <v>104</v>
      </c>
      <c r="E86" s="66" t="s">
        <v>59</v>
      </c>
      <c r="F86" s="71">
        <v>10000</v>
      </c>
      <c r="G86" s="66" t="s">
        <v>59</v>
      </c>
      <c r="H86" s="71">
        <v>35000</v>
      </c>
      <c r="I86" s="50"/>
      <c r="J86" s="50" t="s">
        <v>100</v>
      </c>
      <c r="K86" s="50"/>
      <c r="L86" s="50"/>
      <c r="M86" s="50"/>
      <c r="N86" s="50"/>
      <c r="O86" s="50"/>
      <c r="P86" s="50"/>
      <c r="Q86" s="50"/>
      <c r="R86" s="50"/>
      <c r="S86" s="50"/>
      <c r="T86" s="50"/>
    </row>
    <row r="87" spans="2:20" ht="15.5" x14ac:dyDescent="0.35">
      <c r="B87" s="50"/>
      <c r="C87" s="50"/>
      <c r="D87" s="66" t="s">
        <v>106</v>
      </c>
      <c r="E87" s="66" t="s">
        <v>59</v>
      </c>
      <c r="F87" s="71">
        <v>149000</v>
      </c>
      <c r="G87" s="66" t="s">
        <v>59</v>
      </c>
      <c r="H87" s="71">
        <v>333000</v>
      </c>
      <c r="I87" s="50"/>
      <c r="J87" s="50"/>
      <c r="K87" s="50"/>
      <c r="L87" s="50"/>
      <c r="M87" s="50"/>
      <c r="N87" s="50"/>
      <c r="O87" s="50"/>
      <c r="P87" s="50"/>
      <c r="Q87" s="50"/>
      <c r="R87" s="50"/>
      <c r="S87" s="50"/>
      <c r="T87" s="50"/>
    </row>
    <row r="88" spans="2:20" ht="15.5" x14ac:dyDescent="0.35">
      <c r="B88" s="50"/>
      <c r="C88" s="50"/>
      <c r="D88" s="66" t="s">
        <v>108</v>
      </c>
      <c r="E88" s="66"/>
      <c r="F88" s="71">
        <v>4200</v>
      </c>
      <c r="G88" s="66" t="s">
        <v>59</v>
      </c>
      <c r="H88" s="71">
        <v>10500</v>
      </c>
      <c r="I88" s="50"/>
      <c r="J88" s="50" t="s">
        <v>110</v>
      </c>
      <c r="K88" s="50"/>
      <c r="L88" s="50"/>
      <c r="M88" s="50"/>
      <c r="N88" s="50"/>
      <c r="O88" s="50"/>
      <c r="P88" s="50"/>
      <c r="Q88" s="50"/>
      <c r="R88" s="50"/>
      <c r="S88" s="50"/>
      <c r="T88" s="50"/>
    </row>
    <row r="89" spans="2:20" ht="15.5" x14ac:dyDescent="0.35">
      <c r="B89" s="50"/>
      <c r="C89" s="50"/>
      <c r="D89" s="66" t="s">
        <v>111</v>
      </c>
      <c r="E89" s="66" t="s">
        <v>59</v>
      </c>
      <c r="F89" s="71">
        <v>5500</v>
      </c>
      <c r="G89" s="66" t="s">
        <v>59</v>
      </c>
      <c r="H89" s="71">
        <v>20000</v>
      </c>
      <c r="I89" s="50"/>
      <c r="J89" s="50" t="s">
        <v>100</v>
      </c>
      <c r="K89" s="50"/>
      <c r="L89" s="50"/>
      <c r="M89" s="50"/>
      <c r="N89" s="50"/>
      <c r="O89" s="50"/>
      <c r="P89" s="50"/>
      <c r="Q89" s="50"/>
      <c r="R89" s="50"/>
      <c r="S89" s="50"/>
      <c r="T89" s="50"/>
    </row>
    <row r="90" spans="2:20" ht="15.5" x14ac:dyDescent="0.35">
      <c r="B90" s="50"/>
      <c r="C90" s="50"/>
      <c r="D90" s="66" t="s">
        <v>113</v>
      </c>
      <c r="E90" s="66" t="s">
        <v>59</v>
      </c>
      <c r="F90" s="71">
        <v>90000</v>
      </c>
      <c r="G90" s="66" t="s">
        <v>59</v>
      </c>
      <c r="H90" s="71">
        <v>210000</v>
      </c>
      <c r="I90" s="50"/>
      <c r="J90" s="50"/>
      <c r="K90" s="50"/>
      <c r="L90" s="50"/>
      <c r="M90" s="50"/>
      <c r="N90" s="50"/>
      <c r="O90" s="50"/>
      <c r="P90" s="50"/>
      <c r="Q90" s="50"/>
      <c r="R90" s="50"/>
      <c r="S90" s="50"/>
      <c r="T90" s="50"/>
    </row>
    <row r="91" spans="2:20" ht="15.5" x14ac:dyDescent="0.35">
      <c r="B91" s="50"/>
      <c r="C91" s="50"/>
      <c r="D91" s="66" t="s">
        <v>115</v>
      </c>
      <c r="E91" s="66"/>
      <c r="F91" s="71">
        <v>4500</v>
      </c>
      <c r="G91" s="66" t="s">
        <v>59</v>
      </c>
      <c r="H91" s="71">
        <v>10350</v>
      </c>
      <c r="I91" s="50"/>
      <c r="J91" s="50" t="s">
        <v>110</v>
      </c>
      <c r="K91" s="50"/>
      <c r="L91" s="50"/>
      <c r="M91" s="50"/>
      <c r="N91" s="50"/>
      <c r="O91" s="50"/>
      <c r="P91" s="50"/>
      <c r="Q91" s="50"/>
      <c r="R91" s="50"/>
      <c r="S91" s="50"/>
      <c r="T91" s="50"/>
    </row>
    <row r="92" spans="2:20" ht="15.5" x14ac:dyDescent="0.35">
      <c r="B92" s="50"/>
      <c r="C92" s="50"/>
      <c r="D92" s="66" t="s">
        <v>117</v>
      </c>
      <c r="E92" s="66" t="s">
        <v>59</v>
      </c>
      <c r="F92" s="71">
        <v>1500</v>
      </c>
      <c r="G92" s="66" t="s">
        <v>59</v>
      </c>
      <c r="H92" s="71">
        <v>5000</v>
      </c>
      <c r="I92" s="50"/>
      <c r="J92" s="50" t="s">
        <v>100</v>
      </c>
      <c r="K92" s="50"/>
      <c r="L92" s="50"/>
      <c r="M92" s="50"/>
      <c r="N92" s="50"/>
      <c r="O92" s="50"/>
      <c r="P92" s="50"/>
      <c r="Q92" s="50"/>
      <c r="R92" s="50"/>
      <c r="S92" s="50"/>
      <c r="T92" s="50"/>
    </row>
    <row r="93" spans="2:20" ht="15.5" x14ac:dyDescent="0.35">
      <c r="B93" s="50"/>
      <c r="C93" s="50"/>
      <c r="D93" s="66" t="s">
        <v>119</v>
      </c>
      <c r="E93" s="66" t="s">
        <v>59</v>
      </c>
      <c r="F93" s="71">
        <v>2000</v>
      </c>
      <c r="G93" s="66" t="s">
        <v>59</v>
      </c>
      <c r="H93" s="71">
        <v>5000</v>
      </c>
      <c r="I93" s="50"/>
      <c r="J93" s="50"/>
      <c r="K93" s="50"/>
      <c r="L93" s="50"/>
      <c r="M93" s="50"/>
      <c r="N93" s="50"/>
      <c r="O93" s="50"/>
      <c r="P93" s="50"/>
      <c r="Q93" s="50"/>
      <c r="R93" s="50"/>
      <c r="S93" s="50"/>
      <c r="T93" s="50"/>
    </row>
    <row r="94" spans="2:20" ht="15.5" x14ac:dyDescent="0.35">
      <c r="B94" s="50"/>
      <c r="C94" s="50"/>
      <c r="D94" s="66" t="s">
        <v>120</v>
      </c>
      <c r="E94" s="66" t="s">
        <v>59</v>
      </c>
      <c r="F94" s="66">
        <v>250</v>
      </c>
      <c r="G94" s="66" t="s">
        <v>59</v>
      </c>
      <c r="H94" s="66">
        <v>250</v>
      </c>
      <c r="I94" s="50"/>
      <c r="J94" s="50"/>
      <c r="K94" s="50"/>
      <c r="L94" s="50"/>
      <c r="M94" s="50"/>
      <c r="N94" s="50"/>
      <c r="O94" s="50"/>
      <c r="P94" s="50"/>
      <c r="Q94" s="50"/>
      <c r="R94" s="50"/>
      <c r="S94" s="50"/>
      <c r="T94" s="50"/>
    </row>
    <row r="95" spans="2:20" ht="15.5" x14ac:dyDescent="0.35">
      <c r="B95" s="50"/>
      <c r="C95" s="50"/>
      <c r="D95" s="50"/>
      <c r="E95" s="50"/>
      <c r="F95" s="50"/>
      <c r="G95" s="50"/>
      <c r="H95" s="50"/>
      <c r="I95" s="50"/>
      <c r="J95" s="50"/>
      <c r="K95" s="50"/>
      <c r="L95" s="50"/>
      <c r="M95" s="50"/>
      <c r="N95" s="50"/>
      <c r="O95" s="50"/>
      <c r="P95" s="50"/>
      <c r="Q95" s="50"/>
      <c r="R95" s="50"/>
      <c r="S95" s="50"/>
      <c r="T95" s="50"/>
    </row>
    <row r="96" spans="2:20" ht="15.75" customHeight="1" x14ac:dyDescent="0.35">
      <c r="B96" s="50"/>
      <c r="C96" s="50" t="s">
        <v>121</v>
      </c>
      <c r="D96" s="50"/>
      <c r="E96" s="50"/>
      <c r="F96" s="50"/>
      <c r="G96" s="50"/>
      <c r="H96" s="50"/>
      <c r="I96" s="50"/>
      <c r="J96" s="50"/>
      <c r="K96" s="50"/>
      <c r="L96" s="50"/>
      <c r="M96" s="50"/>
      <c r="N96" s="50"/>
      <c r="O96" s="50"/>
      <c r="P96" s="50"/>
      <c r="Q96" s="50"/>
      <c r="R96" s="50"/>
      <c r="S96" s="50"/>
      <c r="T96" s="50"/>
    </row>
    <row r="97" spans="2:20" ht="15.5" x14ac:dyDescent="0.35">
      <c r="B97" s="50"/>
      <c r="C97" s="50"/>
      <c r="D97" s="69" t="s">
        <v>122</v>
      </c>
      <c r="E97" s="69" t="s">
        <v>59</v>
      </c>
      <c r="F97" s="78">
        <v>14325</v>
      </c>
      <c r="G97" s="77" t="s">
        <v>59</v>
      </c>
      <c r="H97" s="78">
        <v>14325</v>
      </c>
      <c r="I97" s="50"/>
      <c r="J97" s="50" t="s">
        <v>123</v>
      </c>
      <c r="K97" s="50"/>
      <c r="L97" s="50"/>
      <c r="M97" s="50"/>
      <c r="N97" s="50"/>
      <c r="O97" s="50"/>
      <c r="P97" s="50"/>
      <c r="Q97" s="50"/>
      <c r="R97" s="50"/>
      <c r="S97" s="50"/>
      <c r="T97" s="50"/>
    </row>
    <row r="98" spans="2:20" ht="15.5" x14ac:dyDescent="0.35">
      <c r="B98" s="50"/>
      <c r="C98" s="50"/>
      <c r="D98" s="69" t="s">
        <v>124</v>
      </c>
      <c r="E98" s="69" t="s">
        <v>59</v>
      </c>
      <c r="F98" s="78">
        <v>4200</v>
      </c>
      <c r="G98" s="77" t="s">
        <v>59</v>
      </c>
      <c r="H98" s="78">
        <v>4200</v>
      </c>
      <c r="I98" s="50"/>
      <c r="J98" s="50"/>
      <c r="K98" s="50"/>
      <c r="L98" s="50"/>
      <c r="M98" s="50"/>
      <c r="N98" s="50"/>
      <c r="O98" s="50"/>
      <c r="P98" s="50"/>
      <c r="Q98" s="50"/>
      <c r="R98" s="50"/>
      <c r="S98" s="50"/>
      <c r="T98" s="50"/>
    </row>
    <row r="99" spans="2:20" ht="15.5" x14ac:dyDescent="0.35">
      <c r="B99" s="50"/>
      <c r="C99" s="50"/>
      <c r="D99" s="69" t="s">
        <v>125</v>
      </c>
      <c r="E99" s="69" t="s">
        <v>59</v>
      </c>
      <c r="F99" s="78">
        <v>3000</v>
      </c>
      <c r="G99" s="77" t="s">
        <v>59</v>
      </c>
      <c r="H99" s="78">
        <v>3000</v>
      </c>
      <c r="I99" s="50"/>
      <c r="J99" s="64" t="s">
        <v>196</v>
      </c>
      <c r="K99" s="50"/>
      <c r="L99" s="50"/>
      <c r="M99" s="50"/>
      <c r="N99" s="50"/>
      <c r="O99" s="50"/>
      <c r="P99" s="50"/>
      <c r="Q99" s="50"/>
      <c r="R99" s="50"/>
      <c r="S99" s="50"/>
      <c r="T99" s="50"/>
    </row>
    <row r="100" spans="2:20" ht="15.5" x14ac:dyDescent="0.35">
      <c r="B100" s="50"/>
      <c r="C100" s="50"/>
      <c r="D100" s="69" t="s">
        <v>126</v>
      </c>
      <c r="E100" s="69" t="s">
        <v>59</v>
      </c>
      <c r="F100" s="69" t="s">
        <v>16</v>
      </c>
      <c r="G100" s="69" t="s">
        <v>59</v>
      </c>
      <c r="H100" s="69" t="s">
        <v>16</v>
      </c>
      <c r="I100" s="50"/>
      <c r="J100" s="69" t="s">
        <v>198</v>
      </c>
      <c r="K100" s="50"/>
      <c r="L100" s="50"/>
      <c r="M100" s="50"/>
      <c r="N100" s="50"/>
      <c r="O100" s="50"/>
      <c r="P100" s="50"/>
      <c r="Q100" s="50"/>
      <c r="R100" s="50"/>
      <c r="S100" s="50"/>
      <c r="T100" s="50"/>
    </row>
    <row r="101" spans="2:20" ht="15.5" x14ac:dyDescent="0.35">
      <c r="B101" s="50"/>
      <c r="C101" s="50"/>
      <c r="D101" s="50"/>
      <c r="E101" s="50"/>
      <c r="F101" s="50"/>
      <c r="G101" s="50"/>
      <c r="H101" s="50"/>
      <c r="I101" s="50"/>
      <c r="J101" s="66" t="s">
        <v>199</v>
      </c>
      <c r="K101" s="50"/>
      <c r="L101" s="50"/>
      <c r="M101" s="50"/>
      <c r="N101" s="50"/>
      <c r="O101" s="50"/>
      <c r="P101" s="50"/>
      <c r="Q101" s="50"/>
      <c r="R101" s="50"/>
      <c r="S101" s="50"/>
      <c r="T101" s="50"/>
    </row>
    <row r="102" spans="2:20" ht="15.75" customHeight="1" x14ac:dyDescent="0.35">
      <c r="B102" s="50"/>
      <c r="C102" s="50"/>
      <c r="D102" s="50"/>
      <c r="E102" s="50"/>
      <c r="F102" s="50"/>
      <c r="G102" s="50"/>
      <c r="H102" s="50"/>
      <c r="I102" s="50"/>
      <c r="J102" s="50"/>
      <c r="K102" s="50"/>
      <c r="L102" s="50"/>
      <c r="M102" s="50"/>
      <c r="N102" s="50"/>
      <c r="O102" s="50"/>
      <c r="P102" s="50"/>
      <c r="Q102" s="50"/>
      <c r="R102" s="50"/>
      <c r="S102" s="50"/>
      <c r="T102" s="50"/>
    </row>
    <row r="103" spans="2:20" ht="15.75" customHeight="1" x14ac:dyDescent="0.35">
      <c r="B103" s="50"/>
      <c r="C103" s="59" t="s">
        <v>127</v>
      </c>
      <c r="D103" s="59"/>
      <c r="E103" s="59" t="s">
        <v>59</v>
      </c>
      <c r="F103" s="63">
        <f>SUM(F65:F101)</f>
        <v>978625</v>
      </c>
      <c r="G103" s="62" t="s">
        <v>59</v>
      </c>
      <c r="H103" s="63">
        <f>SUM(H65:H101)</f>
        <v>1326275</v>
      </c>
      <c r="I103" s="50"/>
      <c r="J103" s="50"/>
      <c r="K103" s="50"/>
      <c r="L103" s="50"/>
      <c r="M103" s="50"/>
      <c r="N103" s="50"/>
      <c r="O103" s="50"/>
      <c r="P103" s="50"/>
      <c r="Q103" s="50"/>
      <c r="R103" s="50"/>
      <c r="S103" s="50"/>
      <c r="T103" s="50"/>
    </row>
    <row r="104" spans="2:20" ht="15.5" x14ac:dyDescent="0.35">
      <c r="B104" s="50"/>
      <c r="C104" s="50"/>
      <c r="D104" s="50"/>
      <c r="E104" s="50"/>
      <c r="F104" s="50"/>
      <c r="G104" s="50"/>
      <c r="H104" s="50"/>
      <c r="I104" s="50"/>
      <c r="J104" s="50"/>
      <c r="K104" s="50"/>
      <c r="L104" s="50"/>
      <c r="M104" s="50"/>
      <c r="N104" s="50"/>
      <c r="O104" s="50"/>
      <c r="P104" s="50"/>
      <c r="Q104" s="50"/>
      <c r="R104" s="50"/>
      <c r="S104" s="50"/>
      <c r="T104" s="50"/>
    </row>
    <row r="105" spans="2:20" ht="15.5" x14ac:dyDescent="0.35">
      <c r="B105" s="50"/>
      <c r="C105" s="52" t="s">
        <v>128</v>
      </c>
      <c r="D105" s="52"/>
      <c r="E105" s="50"/>
      <c r="F105" s="50"/>
      <c r="G105" s="50"/>
      <c r="H105" s="50"/>
      <c r="I105" s="50"/>
      <c r="J105" s="50"/>
      <c r="K105" s="50"/>
      <c r="L105" s="50"/>
      <c r="M105" s="50"/>
      <c r="N105" s="50"/>
      <c r="O105" s="50"/>
      <c r="P105" s="50"/>
      <c r="Q105" s="50"/>
      <c r="R105" s="50"/>
      <c r="S105" s="50"/>
      <c r="T105" s="50"/>
    </row>
    <row r="106" spans="2:20" ht="15.5" x14ac:dyDescent="0.35">
      <c r="B106" s="50"/>
      <c r="C106" s="64" t="s">
        <v>129</v>
      </c>
      <c r="D106" s="64"/>
      <c r="E106" s="64" t="s">
        <v>59</v>
      </c>
      <c r="F106" s="64" t="s">
        <v>59</v>
      </c>
      <c r="G106" s="64" t="s">
        <v>59</v>
      </c>
      <c r="H106" s="64" t="s">
        <v>59</v>
      </c>
      <c r="I106" s="50"/>
      <c r="J106" s="50"/>
      <c r="K106" s="50"/>
      <c r="L106" s="50"/>
      <c r="M106" s="50"/>
      <c r="N106" s="50"/>
      <c r="O106" s="50"/>
      <c r="P106" s="50"/>
      <c r="Q106" s="50"/>
      <c r="R106" s="50"/>
      <c r="S106" s="50"/>
      <c r="T106" s="50"/>
    </row>
    <row r="107" spans="2:20" ht="15.5" x14ac:dyDescent="0.35">
      <c r="B107" s="50"/>
      <c r="C107" s="64" t="s">
        <v>59</v>
      </c>
      <c r="D107" s="64" t="s">
        <v>130</v>
      </c>
      <c r="E107" s="64" t="s">
        <v>59</v>
      </c>
      <c r="F107" s="65">
        <v>3000</v>
      </c>
      <c r="G107" s="64" t="s">
        <v>59</v>
      </c>
      <c r="H107" s="65">
        <v>4000</v>
      </c>
      <c r="I107" s="50"/>
      <c r="J107" s="50" t="s">
        <v>131</v>
      </c>
      <c r="K107" s="50"/>
      <c r="L107" s="50"/>
      <c r="M107" s="50"/>
      <c r="N107" s="50"/>
      <c r="O107" s="50"/>
      <c r="P107" s="50"/>
      <c r="Q107" s="50"/>
      <c r="R107" s="50"/>
      <c r="S107" s="50"/>
      <c r="T107" s="50"/>
    </row>
    <row r="108" spans="2:20" ht="15.5" x14ac:dyDescent="0.35">
      <c r="B108" s="50"/>
      <c r="C108" s="64" t="s">
        <v>59</v>
      </c>
      <c r="D108" s="64" t="s">
        <v>132</v>
      </c>
      <c r="E108" s="64" t="s">
        <v>59</v>
      </c>
      <c r="F108" s="64" t="s">
        <v>16</v>
      </c>
      <c r="G108" s="64" t="s">
        <v>59</v>
      </c>
      <c r="H108" s="64" t="s">
        <v>16</v>
      </c>
      <c r="I108" s="50"/>
      <c r="J108" s="50"/>
      <c r="K108" s="50"/>
      <c r="L108" s="50"/>
      <c r="M108" s="50"/>
      <c r="N108" s="50"/>
      <c r="O108" s="50"/>
      <c r="P108" s="50"/>
      <c r="Q108" s="50"/>
      <c r="R108" s="50"/>
      <c r="S108" s="50"/>
      <c r="T108" s="50"/>
    </row>
    <row r="109" spans="2:20" ht="15.5" x14ac:dyDescent="0.35">
      <c r="B109" s="50"/>
      <c r="C109" s="64" t="s">
        <v>59</v>
      </c>
      <c r="D109" s="64" t="s">
        <v>133</v>
      </c>
      <c r="E109" s="64" t="s">
        <v>59</v>
      </c>
      <c r="F109" s="64">
        <v>850</v>
      </c>
      <c r="G109" s="64" t="s">
        <v>59</v>
      </c>
      <c r="H109" s="64">
        <v>850</v>
      </c>
      <c r="I109" s="50"/>
      <c r="J109" s="50" t="s">
        <v>134</v>
      </c>
      <c r="K109" s="50"/>
      <c r="L109" s="50"/>
      <c r="M109" s="50"/>
      <c r="N109" s="50"/>
      <c r="O109" s="50"/>
      <c r="P109" s="50"/>
      <c r="Q109" s="50"/>
      <c r="R109" s="50"/>
      <c r="S109" s="50"/>
      <c r="T109" s="50"/>
    </row>
    <row r="110" spans="2:20" ht="15.5" x14ac:dyDescent="0.35">
      <c r="B110" s="50"/>
      <c r="C110" s="69" t="s">
        <v>135</v>
      </c>
      <c r="D110" s="69"/>
      <c r="E110" s="69" t="s">
        <v>59</v>
      </c>
      <c r="F110" s="70">
        <v>2000</v>
      </c>
      <c r="G110" s="69" t="s">
        <v>59</v>
      </c>
      <c r="H110" s="70">
        <v>2500</v>
      </c>
      <c r="I110" s="50"/>
      <c r="J110" s="50" t="s">
        <v>136</v>
      </c>
      <c r="K110" s="50"/>
      <c r="L110" s="50"/>
      <c r="M110" s="50"/>
      <c r="N110" s="50"/>
      <c r="O110" s="50"/>
      <c r="P110" s="50"/>
      <c r="Q110" s="50"/>
      <c r="R110" s="50"/>
      <c r="S110" s="50"/>
      <c r="T110" s="50"/>
    </row>
    <row r="111" spans="2:20" ht="15.5" x14ac:dyDescent="0.35">
      <c r="B111" s="50"/>
      <c r="C111" s="69" t="s">
        <v>137</v>
      </c>
      <c r="D111" s="69"/>
      <c r="E111" s="69" t="s">
        <v>59</v>
      </c>
      <c r="F111" s="70">
        <v>65415</v>
      </c>
      <c r="G111" s="69" t="s">
        <v>59</v>
      </c>
      <c r="H111" s="70">
        <v>67375</v>
      </c>
      <c r="I111" s="50"/>
      <c r="J111" s="50" t="s">
        <v>138</v>
      </c>
      <c r="K111" s="50"/>
      <c r="L111" s="50"/>
      <c r="M111" s="50"/>
      <c r="N111" s="50"/>
      <c r="O111" s="50"/>
      <c r="P111" s="50"/>
      <c r="Q111" s="50"/>
      <c r="R111" s="50"/>
      <c r="S111" s="50"/>
      <c r="T111" s="50"/>
    </row>
    <row r="112" spans="2:20" ht="15.5" x14ac:dyDescent="0.35">
      <c r="B112" s="50"/>
      <c r="C112" s="69" t="s">
        <v>139</v>
      </c>
      <c r="D112" s="69"/>
      <c r="E112" s="69" t="s">
        <v>59</v>
      </c>
      <c r="F112" s="70">
        <v>6500</v>
      </c>
      <c r="G112" s="69" t="s">
        <v>59</v>
      </c>
      <c r="H112" s="70">
        <v>7000</v>
      </c>
      <c r="I112" s="50"/>
      <c r="J112" s="50" t="s">
        <v>140</v>
      </c>
      <c r="K112" s="50"/>
      <c r="L112" s="50"/>
      <c r="M112" s="50"/>
      <c r="N112" s="50"/>
      <c r="O112" s="50"/>
      <c r="P112" s="50"/>
      <c r="Q112" s="50"/>
      <c r="R112" s="50"/>
      <c r="S112" s="50"/>
      <c r="T112" s="50"/>
    </row>
    <row r="113" spans="2:20" ht="15.5" x14ac:dyDescent="0.35">
      <c r="B113" s="50"/>
      <c r="C113" s="69" t="s">
        <v>238</v>
      </c>
      <c r="D113" s="69"/>
      <c r="E113" s="69" t="s">
        <v>59</v>
      </c>
      <c r="F113" s="69" t="s">
        <v>16</v>
      </c>
      <c r="G113" s="69" t="s">
        <v>59</v>
      </c>
      <c r="H113" s="69" t="s">
        <v>16</v>
      </c>
      <c r="I113" s="50"/>
      <c r="J113" s="44" t="s">
        <v>239</v>
      </c>
      <c r="K113" s="50"/>
      <c r="L113" s="50"/>
      <c r="M113" s="50"/>
      <c r="N113" s="50"/>
      <c r="O113" s="50"/>
      <c r="P113" s="50"/>
      <c r="Q113" s="50"/>
      <c r="R113" s="50"/>
      <c r="S113" s="50"/>
      <c r="T113" s="50"/>
    </row>
    <row r="114" spans="2:20" ht="15.5" x14ac:dyDescent="0.35">
      <c r="B114" s="50"/>
      <c r="C114" s="50"/>
      <c r="D114" s="50"/>
      <c r="E114" s="50"/>
      <c r="F114" s="50"/>
      <c r="G114" s="50"/>
      <c r="H114" s="50"/>
      <c r="I114" s="50"/>
      <c r="J114" s="50"/>
      <c r="K114" s="50"/>
      <c r="L114" s="50"/>
      <c r="M114" s="50"/>
      <c r="N114" s="50"/>
      <c r="O114" s="50"/>
      <c r="P114" s="50"/>
      <c r="Q114" s="50"/>
      <c r="R114" s="50"/>
      <c r="S114" s="50"/>
      <c r="T114" s="50"/>
    </row>
    <row r="115" spans="2:20" ht="15.5" x14ac:dyDescent="0.35">
      <c r="B115" s="50"/>
      <c r="C115" s="50" t="s">
        <v>141</v>
      </c>
      <c r="D115" s="50"/>
      <c r="E115" s="50"/>
      <c r="F115" s="50"/>
      <c r="G115" s="50"/>
      <c r="H115" s="50"/>
      <c r="I115" s="50"/>
      <c r="J115" s="50"/>
      <c r="K115" s="50"/>
      <c r="L115" s="50"/>
      <c r="M115" s="50"/>
      <c r="N115" s="50"/>
      <c r="O115" s="50"/>
      <c r="P115" s="50"/>
      <c r="Q115" s="50"/>
      <c r="R115" s="50"/>
      <c r="S115" s="50"/>
      <c r="T115" s="50"/>
    </row>
    <row r="116" spans="2:20" ht="15.75" customHeight="1" x14ac:dyDescent="0.35">
      <c r="B116" s="50"/>
      <c r="C116" s="50"/>
      <c r="D116" s="69" t="s">
        <v>142</v>
      </c>
      <c r="E116" s="69" t="s">
        <v>59</v>
      </c>
      <c r="F116" s="70">
        <v>20000</v>
      </c>
      <c r="G116" s="69" t="s">
        <v>59</v>
      </c>
      <c r="H116" s="70">
        <v>21000</v>
      </c>
      <c r="I116" s="50"/>
      <c r="J116" s="50" t="s">
        <v>143</v>
      </c>
      <c r="K116" s="50"/>
      <c r="L116" s="50"/>
      <c r="M116" s="50"/>
      <c r="N116" s="50"/>
      <c r="O116" s="50"/>
      <c r="P116" s="50"/>
      <c r="Q116" s="50"/>
      <c r="R116" s="50"/>
      <c r="S116" s="50"/>
      <c r="T116" s="50"/>
    </row>
    <row r="117" spans="2:20" ht="15.5" x14ac:dyDescent="0.35">
      <c r="B117" s="50"/>
      <c r="C117" s="50"/>
      <c r="D117" s="69" t="s">
        <v>144</v>
      </c>
      <c r="E117" s="69" t="s">
        <v>59</v>
      </c>
      <c r="F117" s="70">
        <v>16000</v>
      </c>
      <c r="G117" s="69" t="s">
        <v>59</v>
      </c>
      <c r="H117" s="70">
        <v>21000</v>
      </c>
      <c r="I117" s="50"/>
      <c r="J117" s="50" t="s">
        <v>143</v>
      </c>
      <c r="K117" s="50"/>
      <c r="L117" s="50"/>
      <c r="M117" s="50"/>
      <c r="N117" s="50"/>
      <c r="O117" s="50"/>
      <c r="P117" s="50"/>
      <c r="Q117" s="50"/>
      <c r="R117" s="50"/>
      <c r="S117" s="50"/>
      <c r="T117" s="50"/>
    </row>
    <row r="118" spans="2:20" ht="15.5" x14ac:dyDescent="0.35">
      <c r="B118" s="50"/>
      <c r="C118" s="50"/>
      <c r="D118" s="69" t="s">
        <v>146</v>
      </c>
      <c r="E118" s="69" t="s">
        <v>59</v>
      </c>
      <c r="F118" s="70">
        <v>26000</v>
      </c>
      <c r="G118" s="69" t="s">
        <v>59</v>
      </c>
      <c r="H118" s="70">
        <v>26000</v>
      </c>
      <c r="I118" s="50"/>
      <c r="J118" s="50" t="s">
        <v>147</v>
      </c>
      <c r="K118" s="50"/>
      <c r="L118" s="50"/>
      <c r="M118" s="50"/>
      <c r="N118" s="50"/>
      <c r="O118" s="50"/>
      <c r="P118" s="50"/>
      <c r="Q118" s="50"/>
      <c r="R118" s="50"/>
      <c r="S118" s="50"/>
      <c r="T118" s="50"/>
    </row>
    <row r="119" spans="2:20" ht="15.5" x14ac:dyDescent="0.35">
      <c r="B119" s="50"/>
      <c r="C119" s="50"/>
      <c r="D119" s="69" t="s">
        <v>148</v>
      </c>
      <c r="E119" s="69" t="s">
        <v>59</v>
      </c>
      <c r="F119" s="70">
        <v>7000</v>
      </c>
      <c r="G119" s="69" t="s">
        <v>59</v>
      </c>
      <c r="H119" s="70">
        <v>7000</v>
      </c>
      <c r="I119" s="50"/>
      <c r="J119" s="50"/>
      <c r="K119" s="50"/>
      <c r="L119" s="50"/>
      <c r="M119" s="50"/>
      <c r="N119" s="50"/>
      <c r="O119" s="50"/>
      <c r="P119" s="50"/>
      <c r="Q119" s="50"/>
      <c r="R119" s="50"/>
      <c r="S119" s="50"/>
      <c r="T119" s="50"/>
    </row>
    <row r="120" spans="2:20" ht="15.5" x14ac:dyDescent="0.35">
      <c r="B120" s="50"/>
      <c r="C120" s="50"/>
      <c r="D120" s="69" t="s">
        <v>149</v>
      </c>
      <c r="E120" s="69" t="s">
        <v>59</v>
      </c>
      <c r="F120" s="70">
        <v>15100</v>
      </c>
      <c r="G120" s="69" t="s">
        <v>59</v>
      </c>
      <c r="H120" s="70">
        <v>15100</v>
      </c>
      <c r="I120" s="50"/>
      <c r="J120" s="50" t="s">
        <v>150</v>
      </c>
      <c r="K120" s="50"/>
      <c r="L120" s="50"/>
      <c r="M120" s="50"/>
      <c r="N120" s="50"/>
      <c r="O120" s="50"/>
      <c r="P120" s="50"/>
      <c r="Q120" s="50"/>
      <c r="R120" s="50"/>
      <c r="S120" s="50"/>
      <c r="T120" s="50"/>
    </row>
    <row r="121" spans="2:20" ht="15.5" x14ac:dyDescent="0.35">
      <c r="B121" s="50"/>
      <c r="C121" s="50"/>
      <c r="D121" s="69" t="s">
        <v>151</v>
      </c>
      <c r="E121" s="69" t="s">
        <v>59</v>
      </c>
      <c r="F121" s="69" t="s">
        <v>16</v>
      </c>
      <c r="G121" s="69" t="s">
        <v>59</v>
      </c>
      <c r="H121" s="69" t="s">
        <v>16</v>
      </c>
      <c r="I121" s="50"/>
      <c r="J121" s="50"/>
      <c r="K121" s="50"/>
      <c r="L121" s="50"/>
      <c r="M121" s="50"/>
      <c r="N121" s="50"/>
      <c r="O121" s="50"/>
      <c r="P121" s="50"/>
      <c r="Q121" s="50"/>
      <c r="R121" s="50"/>
      <c r="S121" s="50"/>
      <c r="T121" s="50"/>
    </row>
    <row r="122" spans="2:20" ht="15.5" x14ac:dyDescent="0.35">
      <c r="B122" s="50"/>
      <c r="C122" s="50"/>
      <c r="D122" s="69" t="s">
        <v>152</v>
      </c>
      <c r="E122" s="69" t="s">
        <v>59</v>
      </c>
      <c r="F122" s="69">
        <v>250</v>
      </c>
      <c r="G122" s="69" t="s">
        <v>59</v>
      </c>
      <c r="H122" s="69">
        <v>250</v>
      </c>
      <c r="I122" s="50"/>
      <c r="J122" s="50" t="s">
        <v>153</v>
      </c>
      <c r="K122" s="50"/>
      <c r="L122" s="50"/>
      <c r="M122" s="50"/>
      <c r="N122" s="50"/>
      <c r="O122" s="50"/>
      <c r="P122" s="50"/>
      <c r="Q122" s="50"/>
      <c r="R122" s="50"/>
      <c r="S122" s="50"/>
      <c r="T122" s="50"/>
    </row>
    <row r="123" spans="2:20" ht="15.5" x14ac:dyDescent="0.35">
      <c r="B123" s="50"/>
      <c r="C123" s="50"/>
      <c r="D123" s="69" t="s">
        <v>154</v>
      </c>
      <c r="E123" s="69" t="s">
        <v>59</v>
      </c>
      <c r="F123" s="70">
        <v>4000</v>
      </c>
      <c r="G123" s="69" t="s">
        <v>59</v>
      </c>
      <c r="H123" s="70">
        <v>4000</v>
      </c>
      <c r="I123" s="50"/>
      <c r="J123" s="50" t="s">
        <v>155</v>
      </c>
      <c r="K123" s="50"/>
      <c r="L123" s="50"/>
      <c r="M123" s="50"/>
      <c r="N123" s="50"/>
      <c r="O123" s="50"/>
      <c r="P123" s="50"/>
      <c r="Q123" s="50"/>
      <c r="R123" s="50"/>
      <c r="S123" s="50"/>
      <c r="T123" s="50"/>
    </row>
    <row r="124" spans="2:20" ht="15.5" x14ac:dyDescent="0.35">
      <c r="B124" s="50"/>
      <c r="C124" s="50"/>
      <c r="D124" s="69" t="s">
        <v>156</v>
      </c>
      <c r="E124" s="69" t="s">
        <v>59</v>
      </c>
      <c r="F124" s="69">
        <v>500</v>
      </c>
      <c r="G124" s="69" t="s">
        <v>59</v>
      </c>
      <c r="H124" s="69">
        <v>500</v>
      </c>
      <c r="I124" s="50"/>
      <c r="J124" s="50" t="s">
        <v>157</v>
      </c>
      <c r="K124" s="50"/>
      <c r="L124" s="50"/>
      <c r="M124" s="50"/>
      <c r="N124" s="50"/>
      <c r="O124" s="50"/>
      <c r="P124" s="50"/>
      <c r="Q124" s="50"/>
      <c r="R124" s="50"/>
      <c r="S124" s="50"/>
      <c r="T124" s="50"/>
    </row>
    <row r="125" spans="2:20" ht="15.5" x14ac:dyDescent="0.35">
      <c r="B125" s="50"/>
      <c r="C125" s="50"/>
      <c r="D125" s="50"/>
      <c r="E125" s="50"/>
      <c r="F125" s="50"/>
      <c r="G125" s="50"/>
      <c r="H125" s="50"/>
      <c r="I125" s="50"/>
      <c r="J125" s="50"/>
      <c r="K125" s="50"/>
      <c r="L125" s="50"/>
      <c r="M125" s="50"/>
      <c r="N125" s="50"/>
      <c r="O125" s="50"/>
      <c r="P125" s="50"/>
      <c r="Q125" s="50"/>
      <c r="R125" s="50"/>
      <c r="S125" s="50"/>
      <c r="T125" s="50"/>
    </row>
    <row r="126" spans="2:20" ht="15.5" x14ac:dyDescent="0.35">
      <c r="B126" s="50"/>
      <c r="C126" s="69" t="s">
        <v>158</v>
      </c>
      <c r="D126" s="69"/>
      <c r="E126" s="69" t="s">
        <v>59</v>
      </c>
      <c r="F126" s="70">
        <v>3500</v>
      </c>
      <c r="G126" s="69" t="s">
        <v>59</v>
      </c>
      <c r="H126" s="70">
        <v>4000</v>
      </c>
      <c r="I126" s="50"/>
      <c r="J126" s="50" t="s">
        <v>159</v>
      </c>
      <c r="K126" s="50"/>
      <c r="L126" s="50"/>
      <c r="M126" s="50"/>
      <c r="N126" s="50"/>
      <c r="O126" s="50"/>
      <c r="P126" s="50"/>
      <c r="Q126" s="50"/>
      <c r="R126" s="50"/>
      <c r="S126" s="50"/>
      <c r="T126" s="50"/>
    </row>
    <row r="127" spans="2:20" ht="15.5" x14ac:dyDescent="0.35">
      <c r="B127" s="50"/>
      <c r="C127" s="50"/>
      <c r="D127" s="50"/>
      <c r="E127" s="50"/>
      <c r="F127" s="50"/>
      <c r="G127" s="50"/>
      <c r="H127" s="50"/>
      <c r="I127" s="50"/>
      <c r="J127" s="50"/>
      <c r="K127" s="50"/>
      <c r="L127" s="50"/>
      <c r="M127" s="50"/>
      <c r="N127" s="50"/>
      <c r="O127" s="50"/>
      <c r="P127" s="50"/>
      <c r="Q127" s="50"/>
      <c r="R127" s="50"/>
      <c r="S127" s="50"/>
      <c r="T127" s="50"/>
    </row>
    <row r="128" spans="2:20" ht="15.75" customHeight="1" x14ac:dyDescent="0.35">
      <c r="B128" s="50"/>
      <c r="C128" s="69" t="s">
        <v>160</v>
      </c>
      <c r="D128" s="69"/>
      <c r="E128" s="69" t="s">
        <v>59</v>
      </c>
      <c r="F128" s="70">
        <v>28500</v>
      </c>
      <c r="G128" s="69" t="s">
        <v>59</v>
      </c>
      <c r="H128" s="70">
        <v>29000</v>
      </c>
      <c r="I128" s="50"/>
      <c r="J128" s="50" t="s">
        <v>161</v>
      </c>
      <c r="K128" s="50"/>
      <c r="L128" s="50"/>
      <c r="M128" s="50"/>
      <c r="N128" s="50"/>
      <c r="O128" s="50"/>
      <c r="P128" s="50"/>
      <c r="Q128" s="50"/>
      <c r="R128" s="50"/>
      <c r="S128" s="50"/>
      <c r="T128" s="50"/>
    </row>
    <row r="129" spans="2:20" ht="15.5" x14ac:dyDescent="0.35">
      <c r="B129" s="50"/>
      <c r="C129" s="69" t="s">
        <v>162</v>
      </c>
      <c r="D129" s="69"/>
      <c r="E129" s="69" t="s">
        <v>59</v>
      </c>
      <c r="F129" s="69">
        <v>275</v>
      </c>
      <c r="G129" s="69" t="s">
        <v>59</v>
      </c>
      <c r="H129" s="69">
        <v>275</v>
      </c>
      <c r="I129" s="50"/>
      <c r="J129" s="50" t="s">
        <v>163</v>
      </c>
      <c r="K129" s="50"/>
      <c r="L129" s="50"/>
      <c r="M129" s="50"/>
      <c r="N129" s="50"/>
      <c r="O129" s="50"/>
      <c r="P129" s="50"/>
      <c r="Q129" s="50"/>
      <c r="R129" s="50"/>
      <c r="S129" s="50"/>
      <c r="T129" s="50"/>
    </row>
    <row r="130" spans="2:20" ht="15.75" customHeight="1" x14ac:dyDescent="0.35">
      <c r="B130" s="50"/>
      <c r="C130" s="50"/>
      <c r="D130" s="50"/>
      <c r="E130" s="50"/>
      <c r="F130" s="50"/>
      <c r="G130" s="50"/>
      <c r="H130" s="50"/>
      <c r="I130" s="50"/>
      <c r="J130" s="50"/>
      <c r="K130" s="50"/>
      <c r="L130" s="50"/>
      <c r="M130" s="50"/>
      <c r="N130" s="50"/>
      <c r="O130" s="50"/>
      <c r="P130" s="50"/>
      <c r="Q130" s="50"/>
      <c r="R130" s="50"/>
      <c r="S130" s="50"/>
      <c r="T130" s="50"/>
    </row>
    <row r="131" spans="2:20" ht="15.5" x14ac:dyDescent="0.35">
      <c r="B131" s="50"/>
      <c r="C131" s="69" t="s">
        <v>164</v>
      </c>
      <c r="D131" s="69"/>
      <c r="E131" s="69" t="s">
        <v>59</v>
      </c>
      <c r="F131" s="70">
        <v>1500</v>
      </c>
      <c r="G131" s="69" t="s">
        <v>59</v>
      </c>
      <c r="H131" s="70">
        <v>3000</v>
      </c>
      <c r="I131" s="50"/>
      <c r="J131" s="50" t="s">
        <v>165</v>
      </c>
      <c r="K131" s="50"/>
      <c r="L131" s="50"/>
      <c r="M131" s="50"/>
      <c r="N131" s="50"/>
      <c r="O131" s="50"/>
      <c r="P131" s="50"/>
      <c r="Q131" s="50"/>
      <c r="R131" s="50"/>
      <c r="S131" s="50"/>
      <c r="T131" s="50"/>
    </row>
    <row r="132" spans="2:20" ht="15.5" x14ac:dyDescent="0.35">
      <c r="B132" s="50"/>
      <c r="C132" s="50"/>
      <c r="D132" s="50"/>
      <c r="E132" s="50"/>
      <c r="F132" s="50"/>
      <c r="G132" s="50"/>
      <c r="H132" s="50"/>
      <c r="I132" s="50"/>
      <c r="J132" s="50"/>
      <c r="K132" s="50"/>
      <c r="L132" s="50"/>
      <c r="M132" s="50"/>
      <c r="N132" s="50"/>
      <c r="O132" s="50"/>
      <c r="P132" s="50"/>
      <c r="Q132" s="50"/>
      <c r="R132" s="50"/>
      <c r="S132" s="50"/>
      <c r="T132" s="50"/>
    </row>
    <row r="133" spans="2:20" ht="15.75" customHeight="1" x14ac:dyDescent="0.35">
      <c r="B133" s="50"/>
      <c r="C133" s="69" t="s">
        <v>166</v>
      </c>
      <c r="D133" s="69"/>
      <c r="E133" s="69" t="s">
        <v>59</v>
      </c>
      <c r="F133" s="70">
        <v>17500</v>
      </c>
      <c r="G133" s="69" t="s">
        <v>59</v>
      </c>
      <c r="H133" s="70">
        <v>18000</v>
      </c>
      <c r="I133" s="50"/>
      <c r="J133" s="50" t="s">
        <v>167</v>
      </c>
      <c r="K133" s="50"/>
      <c r="L133" s="50"/>
      <c r="M133" s="50"/>
      <c r="N133" s="50"/>
      <c r="O133" s="50"/>
      <c r="P133" s="50"/>
      <c r="Q133" s="50"/>
      <c r="R133" s="50"/>
      <c r="S133" s="50"/>
      <c r="T133" s="50"/>
    </row>
    <row r="134" spans="2:20" ht="15.5" x14ac:dyDescent="0.35">
      <c r="B134" s="50"/>
      <c r="C134" s="69" t="s">
        <v>168</v>
      </c>
      <c r="D134" s="69"/>
      <c r="E134" s="69" t="s">
        <v>59</v>
      </c>
      <c r="F134" s="70">
        <v>7250</v>
      </c>
      <c r="G134" s="69" t="s">
        <v>59</v>
      </c>
      <c r="H134" s="70">
        <v>7250</v>
      </c>
      <c r="I134" s="50"/>
      <c r="J134" s="50" t="s">
        <v>170</v>
      </c>
      <c r="K134" s="50"/>
      <c r="L134" s="50"/>
      <c r="M134" s="50"/>
      <c r="N134" s="50"/>
      <c r="O134" s="50"/>
      <c r="P134" s="50"/>
      <c r="Q134" s="50"/>
      <c r="R134" s="50"/>
      <c r="S134" s="50"/>
      <c r="T134" s="50"/>
    </row>
    <row r="135" spans="2:20" ht="15.5" x14ac:dyDescent="0.35">
      <c r="B135" s="50"/>
      <c r="C135" s="226" t="s">
        <v>346</v>
      </c>
      <c r="D135" s="226"/>
      <c r="E135" s="226"/>
      <c r="F135" s="227">
        <v>25000</v>
      </c>
      <c r="G135" s="226"/>
      <c r="H135" s="227">
        <v>0</v>
      </c>
      <c r="I135" s="50"/>
      <c r="J135" s="50"/>
      <c r="K135" s="50"/>
      <c r="L135" s="50"/>
      <c r="M135" s="50"/>
      <c r="N135" s="50"/>
      <c r="O135" s="50"/>
      <c r="P135" s="50"/>
      <c r="Q135" s="50"/>
      <c r="R135" s="50"/>
      <c r="S135" s="50"/>
      <c r="T135" s="50"/>
    </row>
    <row r="136" spans="2:20" ht="15.75" customHeight="1" x14ac:dyDescent="0.35">
      <c r="B136" s="50"/>
      <c r="C136" s="69" t="s">
        <v>171</v>
      </c>
      <c r="D136" s="69"/>
      <c r="E136" s="69" t="s">
        <v>59</v>
      </c>
      <c r="F136" s="70">
        <v>2000</v>
      </c>
      <c r="G136" s="69" t="s">
        <v>59</v>
      </c>
      <c r="H136" s="70">
        <v>2000</v>
      </c>
      <c r="I136" s="50"/>
      <c r="J136" s="50" t="s">
        <v>172</v>
      </c>
      <c r="K136" s="50"/>
      <c r="L136" s="50"/>
      <c r="M136" s="50"/>
      <c r="N136" s="50"/>
      <c r="O136" s="50"/>
      <c r="P136" s="50"/>
      <c r="Q136" s="50"/>
      <c r="R136" s="50"/>
      <c r="S136" s="50"/>
      <c r="T136" s="50"/>
    </row>
    <row r="137" spans="2:20" ht="15.5" x14ac:dyDescent="0.35">
      <c r="B137" s="50"/>
      <c r="C137" s="69" t="s">
        <v>91</v>
      </c>
      <c r="D137" s="69"/>
      <c r="E137" s="69" t="s">
        <v>59</v>
      </c>
      <c r="F137" s="69" t="s">
        <v>16</v>
      </c>
      <c r="G137" s="69" t="s">
        <v>59</v>
      </c>
      <c r="H137" s="69" t="s">
        <v>16</v>
      </c>
      <c r="I137" s="50"/>
      <c r="J137" s="50"/>
      <c r="K137" s="50"/>
      <c r="L137" s="50"/>
      <c r="M137" s="50"/>
      <c r="N137" s="50"/>
      <c r="O137" s="50"/>
      <c r="P137" s="50"/>
      <c r="Q137" s="50"/>
      <c r="R137" s="50"/>
      <c r="S137" s="50"/>
      <c r="T137" s="50"/>
    </row>
    <row r="138" spans="2:20" ht="15.5" x14ac:dyDescent="0.35">
      <c r="B138" s="50"/>
      <c r="C138" s="69" t="s">
        <v>173</v>
      </c>
      <c r="D138" s="69"/>
      <c r="E138" s="69" t="s">
        <v>59</v>
      </c>
      <c r="F138" s="70">
        <v>5700</v>
      </c>
      <c r="G138" s="69" t="s">
        <v>59</v>
      </c>
      <c r="H138" s="70">
        <v>7500</v>
      </c>
      <c r="I138" s="50"/>
      <c r="J138" s="50" t="s">
        <v>174</v>
      </c>
      <c r="K138" s="50"/>
      <c r="L138" s="50"/>
      <c r="M138" s="50"/>
      <c r="N138" s="50"/>
      <c r="O138" s="50"/>
      <c r="P138" s="50"/>
      <c r="Q138" s="50"/>
      <c r="R138" s="50"/>
      <c r="S138" s="50"/>
      <c r="T138" s="50"/>
    </row>
    <row r="139" spans="2:20" ht="15.5" x14ac:dyDescent="0.35">
      <c r="B139" s="50"/>
      <c r="C139" s="69" t="s">
        <v>89</v>
      </c>
      <c r="D139" s="69"/>
      <c r="E139" s="69" t="s">
        <v>59</v>
      </c>
      <c r="F139" s="70">
        <v>1500</v>
      </c>
      <c r="G139" s="69" t="s">
        <v>59</v>
      </c>
      <c r="H139" s="70">
        <v>3500</v>
      </c>
      <c r="I139" s="50"/>
      <c r="J139" s="50" t="s">
        <v>175</v>
      </c>
      <c r="K139" s="50"/>
      <c r="L139" s="50"/>
      <c r="M139" s="50"/>
      <c r="N139" s="50"/>
      <c r="O139" s="50"/>
      <c r="P139" s="50"/>
      <c r="Q139" s="50"/>
      <c r="R139" s="50"/>
      <c r="S139" s="50"/>
      <c r="T139" s="50"/>
    </row>
    <row r="140" spans="2:20" ht="15.5" x14ac:dyDescent="0.35">
      <c r="B140" s="50"/>
      <c r="C140" s="50"/>
      <c r="D140" s="50"/>
      <c r="E140" s="50"/>
      <c r="F140" s="50"/>
      <c r="G140" s="50"/>
      <c r="H140" s="50"/>
      <c r="I140" s="50"/>
      <c r="J140" s="50"/>
      <c r="K140" s="50"/>
      <c r="L140" s="50"/>
      <c r="M140" s="50"/>
      <c r="N140" s="50"/>
      <c r="O140" s="50"/>
      <c r="P140" s="50"/>
      <c r="Q140" s="50"/>
      <c r="R140" s="50"/>
      <c r="S140" s="50"/>
      <c r="T140" s="50"/>
    </row>
    <row r="141" spans="2:20" ht="15.5" x14ac:dyDescent="0.35">
      <c r="B141" s="50"/>
      <c r="C141" s="69" t="s">
        <v>176</v>
      </c>
      <c r="D141" s="69"/>
      <c r="E141" s="69" t="s">
        <v>59</v>
      </c>
      <c r="F141" s="69" t="s">
        <v>59</v>
      </c>
      <c r="G141" s="69" t="s">
        <v>59</v>
      </c>
      <c r="H141" s="69" t="s">
        <v>59</v>
      </c>
      <c r="I141" s="50"/>
      <c r="J141" s="50"/>
      <c r="K141" s="50"/>
      <c r="L141" s="50"/>
      <c r="M141" s="50"/>
      <c r="N141" s="50"/>
      <c r="O141" s="50"/>
      <c r="P141" s="50"/>
      <c r="Q141" s="50"/>
      <c r="R141" s="50"/>
      <c r="S141" s="50"/>
      <c r="T141" s="50"/>
    </row>
    <row r="142" spans="2:20" ht="15.5" x14ac:dyDescent="0.35">
      <c r="B142" s="50"/>
      <c r="C142" s="69" t="s">
        <v>59</v>
      </c>
      <c r="D142" s="69" t="s">
        <v>177</v>
      </c>
      <c r="E142" s="69" t="s">
        <v>59</v>
      </c>
      <c r="F142" s="70">
        <v>11250</v>
      </c>
      <c r="G142" s="69" t="s">
        <v>59</v>
      </c>
      <c r="H142" s="70">
        <v>12000</v>
      </c>
      <c r="I142" s="50"/>
      <c r="J142" s="50" t="s">
        <v>178</v>
      </c>
      <c r="K142" s="50"/>
      <c r="L142" s="50"/>
      <c r="M142" s="50"/>
      <c r="N142" s="50"/>
      <c r="O142" s="50"/>
      <c r="P142" s="50"/>
      <c r="Q142" s="50"/>
      <c r="R142" s="50"/>
      <c r="S142" s="50"/>
      <c r="T142" s="50"/>
    </row>
    <row r="143" spans="2:20" ht="15.75" customHeight="1" x14ac:dyDescent="0.35">
      <c r="B143" s="50"/>
      <c r="C143" s="69" t="s">
        <v>59</v>
      </c>
      <c r="D143" s="69" t="s">
        <v>179</v>
      </c>
      <c r="E143" s="69" t="s">
        <v>59</v>
      </c>
      <c r="F143" s="70">
        <v>1000</v>
      </c>
      <c r="G143" s="69" t="s">
        <v>59</v>
      </c>
      <c r="H143" s="70">
        <v>1500</v>
      </c>
      <c r="I143" s="50"/>
      <c r="J143" s="50" t="s">
        <v>180</v>
      </c>
      <c r="K143" s="50"/>
      <c r="L143" s="50"/>
      <c r="M143" s="50"/>
      <c r="N143" s="50"/>
      <c r="O143" s="50"/>
      <c r="P143" s="50"/>
      <c r="Q143" s="50"/>
      <c r="R143" s="50"/>
      <c r="S143" s="50"/>
      <c r="T143" s="50"/>
    </row>
    <row r="144" spans="2:20" ht="15.5" x14ac:dyDescent="0.35">
      <c r="B144" s="50"/>
      <c r="C144" s="69" t="s">
        <v>59</v>
      </c>
      <c r="D144" s="69" t="s">
        <v>181</v>
      </c>
      <c r="E144" s="69" t="s">
        <v>59</v>
      </c>
      <c r="F144" s="70">
        <v>50000</v>
      </c>
      <c r="G144" s="69" t="s">
        <v>59</v>
      </c>
      <c r="H144" s="70">
        <v>50000</v>
      </c>
      <c r="I144" s="50"/>
      <c r="J144" s="50" t="s">
        <v>182</v>
      </c>
      <c r="K144" s="50"/>
      <c r="L144" s="50"/>
      <c r="M144" s="50"/>
      <c r="N144" s="50"/>
      <c r="O144" s="50"/>
      <c r="P144" s="50"/>
      <c r="Q144" s="50"/>
      <c r="R144" s="50"/>
      <c r="S144" s="50"/>
      <c r="T144" s="50"/>
    </row>
    <row r="145" spans="2:20" ht="15.5" x14ac:dyDescent="0.35">
      <c r="B145" s="50"/>
      <c r="C145" s="69" t="s">
        <v>59</v>
      </c>
      <c r="D145" s="69" t="s">
        <v>183</v>
      </c>
      <c r="E145" s="69" t="s">
        <v>59</v>
      </c>
      <c r="F145" s="70">
        <v>1000</v>
      </c>
      <c r="G145" s="69" t="s">
        <v>59</v>
      </c>
      <c r="H145" s="70">
        <v>1000</v>
      </c>
      <c r="I145" s="50"/>
      <c r="J145" s="50" t="s">
        <v>184</v>
      </c>
      <c r="K145" s="50"/>
      <c r="L145" s="50"/>
      <c r="M145" s="50"/>
      <c r="N145" s="50"/>
      <c r="O145" s="50"/>
      <c r="P145" s="50"/>
      <c r="Q145" s="50"/>
      <c r="R145" s="50"/>
      <c r="S145" s="50"/>
      <c r="T145" s="50"/>
    </row>
    <row r="146" spans="2:20" ht="15.5" x14ac:dyDescent="0.35">
      <c r="B146" s="50"/>
      <c r="C146" s="69" t="s">
        <v>59</v>
      </c>
      <c r="D146" s="69" t="s">
        <v>185</v>
      </c>
      <c r="E146" s="69" t="s">
        <v>59</v>
      </c>
      <c r="F146" s="69" t="s">
        <v>16</v>
      </c>
      <c r="G146" s="69" t="s">
        <v>59</v>
      </c>
      <c r="H146" s="69" t="s">
        <v>16</v>
      </c>
      <c r="I146" s="50"/>
      <c r="J146" s="50"/>
      <c r="K146" s="50"/>
      <c r="L146" s="50"/>
      <c r="M146" s="50"/>
      <c r="N146" s="50"/>
      <c r="O146" s="50"/>
      <c r="P146" s="50"/>
      <c r="Q146" s="50"/>
      <c r="R146" s="50"/>
      <c r="S146" s="50"/>
      <c r="T146" s="50"/>
    </row>
    <row r="147" spans="2:20" ht="15.5" x14ac:dyDescent="0.35">
      <c r="B147" s="50"/>
      <c r="C147" s="50"/>
      <c r="D147" s="50"/>
      <c r="E147" s="50"/>
      <c r="F147" s="50"/>
      <c r="G147" s="50"/>
      <c r="H147" s="50"/>
      <c r="I147" s="50"/>
      <c r="J147" s="50"/>
      <c r="K147" s="50"/>
      <c r="L147" s="50"/>
      <c r="M147" s="50"/>
      <c r="N147" s="50"/>
      <c r="O147" s="50"/>
      <c r="P147" s="50"/>
      <c r="Q147" s="50"/>
      <c r="R147" s="50"/>
      <c r="S147" s="50"/>
      <c r="T147" s="50"/>
    </row>
    <row r="148" spans="2:20" ht="15.5" x14ac:dyDescent="0.35">
      <c r="B148" s="50"/>
      <c r="C148" s="69" t="s">
        <v>187</v>
      </c>
      <c r="D148" s="69"/>
      <c r="E148" s="69" t="s">
        <v>59</v>
      </c>
      <c r="F148" s="69" t="s">
        <v>59</v>
      </c>
      <c r="G148" s="69" t="s">
        <v>59</v>
      </c>
      <c r="H148" s="69" t="s">
        <v>59</v>
      </c>
      <c r="I148" s="50"/>
      <c r="J148" s="50"/>
      <c r="K148" s="50"/>
      <c r="L148" s="50"/>
      <c r="M148" s="50"/>
      <c r="N148" s="50"/>
      <c r="O148" s="50"/>
      <c r="P148" s="50"/>
      <c r="Q148" s="50"/>
      <c r="R148" s="50"/>
      <c r="S148" s="50"/>
      <c r="T148" s="50"/>
    </row>
    <row r="149" spans="2:20" ht="15.5" x14ac:dyDescent="0.35">
      <c r="B149" s="50"/>
      <c r="C149" s="69" t="s">
        <v>59</v>
      </c>
      <c r="D149" s="69" t="s">
        <v>188</v>
      </c>
      <c r="E149" s="69" t="s">
        <v>59</v>
      </c>
      <c r="F149" s="70">
        <v>27000</v>
      </c>
      <c r="G149" s="69" t="s">
        <v>59</v>
      </c>
      <c r="H149" s="70">
        <v>38500</v>
      </c>
      <c r="I149" s="50"/>
      <c r="J149" s="50" t="s">
        <v>190</v>
      </c>
      <c r="K149" s="50"/>
      <c r="L149" s="50"/>
      <c r="M149" s="50"/>
      <c r="N149" s="50"/>
      <c r="O149" s="50"/>
      <c r="P149" s="50"/>
      <c r="Q149" s="50"/>
      <c r="R149" s="50"/>
      <c r="S149" s="50"/>
      <c r="T149" s="50"/>
    </row>
    <row r="150" spans="2:20" ht="15.75" customHeight="1" x14ac:dyDescent="0.35">
      <c r="B150" s="50"/>
      <c r="C150" s="69" t="s">
        <v>59</v>
      </c>
      <c r="D150" s="69" t="s">
        <v>191</v>
      </c>
      <c r="E150" s="69" t="s">
        <v>59</v>
      </c>
      <c r="F150" s="70">
        <v>3500</v>
      </c>
      <c r="G150" s="69" t="s">
        <v>59</v>
      </c>
      <c r="H150" s="70">
        <v>11489</v>
      </c>
      <c r="I150" s="50"/>
      <c r="J150" s="50" t="s">
        <v>190</v>
      </c>
      <c r="K150" s="50"/>
      <c r="L150" s="50"/>
      <c r="M150" s="50"/>
      <c r="N150" s="50"/>
      <c r="O150" s="50"/>
      <c r="P150" s="50"/>
      <c r="Q150" s="50"/>
      <c r="R150" s="50"/>
      <c r="S150" s="50"/>
      <c r="T150" s="50"/>
    </row>
    <row r="151" spans="2:20" ht="15.5" x14ac:dyDescent="0.35">
      <c r="B151" s="50"/>
      <c r="C151" s="50"/>
      <c r="D151" s="50"/>
      <c r="E151" s="50"/>
      <c r="F151" s="50"/>
      <c r="G151" s="50"/>
      <c r="H151" s="50"/>
      <c r="I151" s="50"/>
      <c r="J151" s="50"/>
      <c r="K151" s="50"/>
      <c r="L151" s="50"/>
      <c r="M151" s="50"/>
      <c r="N151" s="50"/>
      <c r="O151" s="50"/>
      <c r="P151" s="50"/>
      <c r="Q151" s="50"/>
      <c r="R151" s="50"/>
      <c r="S151" s="50"/>
      <c r="T151" s="50"/>
    </row>
    <row r="152" spans="2:20" ht="15.5" x14ac:dyDescent="0.35">
      <c r="B152" s="50"/>
      <c r="C152" s="50"/>
      <c r="D152" s="50"/>
      <c r="E152" s="50"/>
      <c r="F152" s="50"/>
      <c r="G152" s="50"/>
      <c r="H152" s="50"/>
      <c r="I152" s="50"/>
      <c r="J152" s="50"/>
      <c r="K152" s="50"/>
      <c r="L152" s="50"/>
      <c r="M152" s="50"/>
      <c r="N152" s="50"/>
      <c r="O152" s="50"/>
      <c r="P152" s="50"/>
      <c r="Q152" s="50"/>
      <c r="R152" s="50"/>
      <c r="S152" s="50"/>
      <c r="T152" s="50"/>
    </row>
    <row r="153" spans="2:20" ht="15.5" x14ac:dyDescent="0.35">
      <c r="B153" s="50"/>
      <c r="C153" s="59" t="s">
        <v>192</v>
      </c>
      <c r="D153" s="59"/>
      <c r="E153" s="59" t="s">
        <v>59</v>
      </c>
      <c r="F153" s="60">
        <f>SUM(F105:F151)</f>
        <v>353090</v>
      </c>
      <c r="G153" s="59" t="s">
        <v>59</v>
      </c>
      <c r="H153" s="60">
        <f>SUM(H105:H151)</f>
        <v>365589</v>
      </c>
      <c r="I153" s="50"/>
      <c r="J153" s="50"/>
      <c r="K153" s="50"/>
      <c r="L153" s="50"/>
      <c r="M153" s="50"/>
      <c r="N153" s="50"/>
      <c r="O153" s="50"/>
      <c r="P153" s="50"/>
      <c r="Q153" s="50"/>
      <c r="R153" s="50"/>
      <c r="S153" s="50"/>
      <c r="T153" s="50"/>
    </row>
    <row r="154" spans="2:20" ht="15.75" customHeight="1" x14ac:dyDescent="0.35">
      <c r="B154" s="50"/>
      <c r="C154" s="50"/>
      <c r="D154" s="50"/>
      <c r="E154" s="50"/>
      <c r="F154" s="50"/>
      <c r="G154" s="50"/>
      <c r="H154" s="50"/>
      <c r="I154" s="50"/>
      <c r="J154" s="50"/>
      <c r="K154" s="50"/>
      <c r="L154" s="50"/>
      <c r="M154" s="50"/>
      <c r="N154" s="50"/>
      <c r="O154" s="50"/>
      <c r="P154" s="50"/>
      <c r="Q154" s="50"/>
      <c r="R154" s="50"/>
      <c r="S154" s="50"/>
      <c r="T154" s="50"/>
    </row>
    <row r="155" spans="2:20" ht="15.75" customHeight="1" x14ac:dyDescent="0.35">
      <c r="B155" s="62" t="s">
        <v>194</v>
      </c>
      <c r="C155" s="62"/>
      <c r="D155" s="62"/>
      <c r="E155" s="62" t="s">
        <v>59</v>
      </c>
      <c r="F155" s="63">
        <f>F103+F153</f>
        <v>1331715</v>
      </c>
      <c r="G155" s="62" t="s">
        <v>59</v>
      </c>
      <c r="H155" s="63">
        <f>H103+H153</f>
        <v>1691864</v>
      </c>
      <c r="I155" s="50"/>
      <c r="J155" s="76"/>
      <c r="K155" s="76"/>
      <c r="L155" s="76"/>
      <c r="M155" s="50"/>
      <c r="N155" s="50"/>
      <c r="O155" s="50"/>
      <c r="P155" s="50"/>
      <c r="Q155" s="50"/>
      <c r="R155" s="50"/>
      <c r="S155" s="50"/>
      <c r="T155" s="50"/>
    </row>
    <row r="156" spans="2:20" ht="15.5" x14ac:dyDescent="0.35">
      <c r="B156" s="50"/>
      <c r="C156" s="50"/>
      <c r="D156" s="50"/>
      <c r="E156" s="50"/>
      <c r="F156" s="50"/>
      <c r="G156" s="50"/>
      <c r="H156" s="50"/>
      <c r="I156" s="50"/>
      <c r="J156" s="76"/>
      <c r="K156" s="76"/>
      <c r="L156" s="76"/>
      <c r="M156" s="50"/>
      <c r="N156" s="50"/>
      <c r="O156" s="50"/>
      <c r="P156" s="50"/>
      <c r="Q156" s="50"/>
      <c r="R156" s="50"/>
      <c r="S156" s="50"/>
      <c r="T156" s="50"/>
    </row>
    <row r="157" spans="2:20" ht="15.75" customHeight="1" x14ac:dyDescent="0.35">
      <c r="B157" s="61" t="s">
        <v>197</v>
      </c>
      <c r="C157" s="61"/>
      <c r="D157" s="61"/>
      <c r="E157" s="62" t="s">
        <v>59</v>
      </c>
      <c r="F157" s="85">
        <f>F60-F155</f>
        <v>89285</v>
      </c>
      <c r="G157" s="62" t="s">
        <v>59</v>
      </c>
      <c r="H157" s="85">
        <f>H60-H155</f>
        <v>-401864</v>
      </c>
      <c r="I157" s="50"/>
      <c r="J157" s="76"/>
      <c r="K157" s="76"/>
      <c r="L157" s="76"/>
      <c r="M157" s="50"/>
      <c r="N157" s="50"/>
      <c r="O157" s="50"/>
      <c r="P157" s="50"/>
      <c r="Q157" s="50"/>
      <c r="R157" s="50"/>
      <c r="S157" s="50"/>
      <c r="T157" s="50"/>
    </row>
    <row r="158" spans="2:20" ht="15.5" x14ac:dyDescent="0.35">
      <c r="B158" s="50"/>
      <c r="C158" s="50"/>
      <c r="D158" s="50"/>
      <c r="E158" s="50"/>
      <c r="F158" s="50"/>
      <c r="G158" s="50"/>
      <c r="H158" s="50"/>
      <c r="I158" s="50"/>
      <c r="J158" s="76"/>
      <c r="K158" s="76"/>
      <c r="L158" s="76"/>
      <c r="M158" s="50"/>
      <c r="N158" s="50"/>
      <c r="O158" s="50"/>
      <c r="P158" s="50"/>
      <c r="Q158" s="50"/>
      <c r="R158" s="50"/>
      <c r="S158" s="50"/>
      <c r="T158" s="50"/>
    </row>
    <row r="159" spans="2:20" ht="15.5" x14ac:dyDescent="0.35">
      <c r="B159" s="56" t="s">
        <v>200</v>
      </c>
      <c r="C159" s="56"/>
      <c r="D159" s="56"/>
      <c r="E159" s="89" t="s">
        <v>59</v>
      </c>
      <c r="F159" s="89" t="s">
        <v>59</v>
      </c>
      <c r="G159" s="89" t="s">
        <v>59</v>
      </c>
      <c r="H159" s="229">
        <f>F157+H157</f>
        <v>-312579</v>
      </c>
      <c r="I159" s="50"/>
      <c r="J159" s="76"/>
      <c r="K159" s="76"/>
      <c r="L159" s="76"/>
      <c r="M159" s="50"/>
      <c r="N159" s="50"/>
      <c r="O159" s="50"/>
      <c r="P159" s="50"/>
      <c r="Q159" s="50"/>
      <c r="R159" s="50"/>
      <c r="S159" s="50"/>
      <c r="T159" s="50"/>
    </row>
    <row r="160" spans="2:20" ht="15.5" x14ac:dyDescent="0.35">
      <c r="B160" s="50"/>
      <c r="C160" s="50"/>
      <c r="D160" s="50"/>
      <c r="E160" s="50"/>
      <c r="F160" s="50"/>
      <c r="G160" s="50"/>
      <c r="H160" s="50"/>
      <c r="I160" s="50"/>
      <c r="J160" s="50"/>
      <c r="K160" s="50"/>
      <c r="L160" s="50"/>
      <c r="M160" s="50"/>
      <c r="N160" s="50"/>
      <c r="O160" s="50"/>
      <c r="P160" s="50"/>
      <c r="Q160" s="50"/>
      <c r="R160" s="50"/>
      <c r="S160" s="50"/>
      <c r="T160" s="50"/>
    </row>
    <row r="161" spans="2:20" ht="15.5" x14ac:dyDescent="0.35">
      <c r="B161" s="50"/>
      <c r="C161" s="50"/>
      <c r="D161" s="50"/>
      <c r="E161" s="50"/>
      <c r="F161" s="50"/>
      <c r="G161" s="50"/>
      <c r="H161" s="50"/>
      <c r="I161" s="50"/>
      <c r="J161" s="50"/>
      <c r="K161" s="50"/>
      <c r="L161" s="50"/>
      <c r="M161" s="50"/>
      <c r="N161" s="50"/>
      <c r="O161" s="50"/>
      <c r="P161" s="50"/>
      <c r="Q161" s="50"/>
      <c r="R161" s="50"/>
      <c r="S161" s="50"/>
      <c r="T161" s="50"/>
    </row>
    <row r="162" spans="2:20" ht="15.5" x14ac:dyDescent="0.35">
      <c r="B162" s="50"/>
      <c r="C162" s="50"/>
      <c r="D162" s="50"/>
      <c r="E162" s="50"/>
      <c r="F162" s="50"/>
      <c r="G162" s="50"/>
      <c r="H162" s="50"/>
      <c r="I162" s="50"/>
      <c r="J162" s="50"/>
      <c r="K162" s="50"/>
      <c r="L162" s="50"/>
      <c r="M162" s="50"/>
      <c r="N162" s="50"/>
      <c r="O162" s="50"/>
      <c r="P162" s="50"/>
      <c r="Q162" s="50"/>
      <c r="R162" s="50"/>
      <c r="S162" s="50"/>
      <c r="T162" s="50"/>
    </row>
    <row r="163" spans="2:20" ht="15.75" customHeight="1" x14ac:dyDescent="0.35">
      <c r="B163" s="50"/>
      <c r="C163" s="50"/>
      <c r="D163" s="50"/>
      <c r="E163" s="50"/>
      <c r="F163" s="50"/>
      <c r="G163" s="50"/>
      <c r="H163" s="50"/>
      <c r="I163" s="50"/>
      <c r="J163" s="50"/>
      <c r="K163" s="50"/>
      <c r="L163" s="50"/>
      <c r="M163" s="50"/>
      <c r="N163" s="50"/>
      <c r="O163" s="50"/>
      <c r="P163" s="50"/>
      <c r="Q163" s="50"/>
      <c r="R163" s="50"/>
      <c r="S163" s="50"/>
      <c r="T163" s="50"/>
    </row>
    <row r="164" spans="2:20" ht="15.75" customHeight="1" x14ac:dyDescent="0.35">
      <c r="B164" s="50"/>
      <c r="C164" s="50"/>
      <c r="D164" s="50"/>
      <c r="E164" s="50"/>
      <c r="F164" s="83"/>
      <c r="G164" s="50"/>
      <c r="H164" s="50"/>
      <c r="I164" s="50"/>
      <c r="J164" s="50"/>
      <c r="K164" s="50"/>
      <c r="L164" s="50"/>
      <c r="M164" s="50"/>
      <c r="N164" s="50"/>
      <c r="O164" s="50"/>
      <c r="P164" s="50"/>
      <c r="Q164" s="50"/>
      <c r="R164" s="50"/>
      <c r="S164" s="50"/>
      <c r="T164" s="50"/>
    </row>
    <row r="165" spans="2:20" ht="15.75" customHeight="1" x14ac:dyDescent="0.35">
      <c r="B165" s="50"/>
      <c r="C165" s="50"/>
      <c r="D165" s="50"/>
      <c r="E165" s="50"/>
      <c r="F165" s="50"/>
      <c r="G165" s="50"/>
      <c r="H165" s="50"/>
      <c r="I165" s="50"/>
      <c r="J165" s="50"/>
      <c r="K165" s="50"/>
      <c r="L165" s="50"/>
      <c r="M165" s="50"/>
      <c r="N165" s="50"/>
      <c r="O165" s="50"/>
      <c r="P165" s="50"/>
      <c r="Q165" s="50"/>
      <c r="R165" s="50"/>
      <c r="S165" s="50"/>
      <c r="T165" s="50"/>
    </row>
    <row r="166" spans="2:20" ht="15.75" customHeight="1" x14ac:dyDescent="0.35">
      <c r="B166" s="50"/>
      <c r="C166" s="50"/>
      <c r="D166" s="50"/>
      <c r="E166" s="50"/>
      <c r="F166" s="50"/>
      <c r="G166" s="50"/>
      <c r="H166" s="50"/>
      <c r="I166" s="50"/>
      <c r="J166" s="50"/>
      <c r="K166" s="50"/>
      <c r="L166" s="50"/>
      <c r="M166" s="50"/>
      <c r="N166" s="50"/>
      <c r="O166" s="50"/>
      <c r="P166" s="50"/>
      <c r="Q166" s="50"/>
      <c r="R166" s="50"/>
      <c r="S166" s="50"/>
      <c r="T166" s="50"/>
    </row>
    <row r="167" spans="2:20" ht="15.75" customHeight="1" x14ac:dyDescent="0.35">
      <c r="B167" s="50"/>
      <c r="C167" s="50"/>
      <c r="D167" s="50"/>
      <c r="E167" s="50"/>
      <c r="F167" s="50"/>
      <c r="G167" s="50"/>
      <c r="H167" s="50"/>
      <c r="I167" s="50"/>
      <c r="J167" s="50"/>
      <c r="K167" s="50"/>
      <c r="L167" s="50"/>
      <c r="M167" s="50"/>
      <c r="N167" s="50"/>
      <c r="O167" s="50"/>
      <c r="P167" s="50"/>
      <c r="Q167" s="50"/>
      <c r="R167" s="50"/>
      <c r="S167" s="50"/>
      <c r="T167" s="50"/>
    </row>
    <row r="168" spans="2:20" ht="15.75" customHeight="1" x14ac:dyDescent="0.35">
      <c r="B168" s="50"/>
      <c r="C168" s="50"/>
      <c r="D168" s="50"/>
      <c r="E168" s="50"/>
      <c r="F168" s="50"/>
      <c r="G168" s="50"/>
      <c r="H168" s="50"/>
      <c r="I168" s="50"/>
      <c r="J168" s="50"/>
      <c r="K168" s="50"/>
      <c r="L168" s="50"/>
      <c r="M168" s="50"/>
      <c r="N168" s="50"/>
      <c r="O168" s="50"/>
      <c r="P168" s="50"/>
      <c r="Q168" s="50"/>
      <c r="R168" s="50"/>
      <c r="S168" s="50"/>
      <c r="T168" s="50"/>
    </row>
    <row r="169" spans="2:20" ht="15.75" customHeight="1" x14ac:dyDescent="0.35">
      <c r="B169" s="50"/>
      <c r="C169" s="50"/>
      <c r="D169" s="50"/>
      <c r="E169" s="50"/>
      <c r="F169" s="50"/>
      <c r="G169" s="50"/>
      <c r="H169" s="50"/>
      <c r="I169" s="50"/>
      <c r="J169" s="50"/>
      <c r="K169" s="50"/>
      <c r="L169" s="50"/>
      <c r="M169" s="50"/>
      <c r="N169" s="50"/>
      <c r="O169" s="50"/>
      <c r="P169" s="50"/>
      <c r="Q169" s="50"/>
      <c r="R169" s="50"/>
      <c r="S169" s="50"/>
      <c r="T169" s="50"/>
    </row>
    <row r="170" spans="2:20" ht="15.75" customHeight="1" x14ac:dyDescent="0.35">
      <c r="B170" s="50"/>
      <c r="C170" s="50"/>
      <c r="D170" s="50"/>
      <c r="E170" s="50"/>
      <c r="F170" s="50"/>
      <c r="G170" s="50"/>
      <c r="H170" s="50"/>
      <c r="I170" s="50"/>
      <c r="J170" s="50"/>
      <c r="K170" s="50"/>
      <c r="L170" s="50"/>
      <c r="M170" s="50"/>
      <c r="N170" s="50"/>
      <c r="O170" s="50"/>
      <c r="P170" s="50"/>
      <c r="Q170" s="50"/>
      <c r="R170" s="50"/>
      <c r="S170" s="50"/>
      <c r="T170" s="50"/>
    </row>
    <row r="171" spans="2:20" ht="15.75" customHeight="1" x14ac:dyDescent="0.35">
      <c r="B171" s="50"/>
      <c r="C171" s="50"/>
      <c r="D171" s="50"/>
      <c r="E171" s="50"/>
      <c r="F171" s="50"/>
      <c r="G171" s="50"/>
      <c r="H171" s="50"/>
      <c r="I171" s="50"/>
      <c r="J171" s="50"/>
      <c r="K171" s="50"/>
      <c r="L171" s="50"/>
      <c r="M171" s="50"/>
      <c r="N171" s="50"/>
      <c r="O171" s="50"/>
      <c r="P171" s="50"/>
      <c r="Q171" s="50"/>
      <c r="R171" s="50"/>
      <c r="S171" s="50"/>
      <c r="T171" s="50"/>
    </row>
    <row r="172" spans="2:20" ht="15.75" customHeight="1" x14ac:dyDescent="0.35">
      <c r="B172" s="50"/>
      <c r="C172" s="50"/>
      <c r="D172" s="50"/>
      <c r="E172" s="50"/>
      <c r="F172" s="50"/>
      <c r="G172" s="50"/>
      <c r="H172" s="50"/>
      <c r="I172" s="50"/>
      <c r="J172" s="50"/>
      <c r="K172" s="50"/>
      <c r="L172" s="50"/>
      <c r="M172" s="50"/>
      <c r="N172" s="50"/>
      <c r="O172" s="50"/>
      <c r="P172" s="50"/>
      <c r="Q172" s="50"/>
      <c r="R172" s="50"/>
      <c r="S172" s="50"/>
      <c r="T172" s="50"/>
    </row>
    <row r="173" spans="2:20" ht="15.75" customHeight="1" x14ac:dyDescent="0.35">
      <c r="B173" s="50"/>
      <c r="C173" s="50"/>
      <c r="D173" s="50"/>
      <c r="E173" s="50"/>
      <c r="F173" s="50"/>
      <c r="G173" s="50"/>
      <c r="H173" s="50"/>
      <c r="I173" s="50"/>
      <c r="J173" s="50"/>
      <c r="K173" s="50"/>
      <c r="L173" s="50"/>
      <c r="M173" s="50"/>
      <c r="N173" s="50"/>
      <c r="O173" s="50"/>
      <c r="P173" s="50"/>
      <c r="Q173" s="50"/>
      <c r="R173" s="50"/>
      <c r="S173" s="50"/>
      <c r="T173" s="50"/>
    </row>
    <row r="174" spans="2:20" ht="15.75" customHeight="1" x14ac:dyDescent="0.35">
      <c r="B174" s="50"/>
      <c r="C174" s="50"/>
      <c r="D174" s="50"/>
      <c r="E174" s="50"/>
      <c r="F174" s="50"/>
      <c r="G174" s="50"/>
      <c r="H174" s="50"/>
      <c r="I174" s="50"/>
      <c r="J174" s="50"/>
      <c r="K174" s="50"/>
      <c r="L174" s="50"/>
      <c r="M174" s="50"/>
      <c r="N174" s="50"/>
      <c r="O174" s="50"/>
      <c r="P174" s="50"/>
      <c r="Q174" s="50"/>
      <c r="R174" s="50"/>
      <c r="S174" s="50"/>
      <c r="T174" s="50"/>
    </row>
    <row r="175" spans="2:20" ht="15.75" customHeight="1" x14ac:dyDescent="0.35">
      <c r="B175" s="50"/>
      <c r="C175" s="50"/>
      <c r="D175" s="50"/>
      <c r="E175" s="50"/>
      <c r="F175" s="50"/>
      <c r="G175" s="50"/>
      <c r="H175" s="50"/>
      <c r="I175" s="50"/>
      <c r="J175" s="50"/>
      <c r="K175" s="50"/>
      <c r="L175" s="50"/>
      <c r="M175" s="50"/>
      <c r="N175" s="50"/>
      <c r="O175" s="50"/>
      <c r="P175" s="50"/>
      <c r="Q175" s="50"/>
      <c r="R175" s="50"/>
      <c r="S175" s="50"/>
      <c r="T175" s="50"/>
    </row>
    <row r="176" spans="2:20" ht="15.75" customHeight="1" x14ac:dyDescent="0.35">
      <c r="B176" s="50"/>
      <c r="C176" s="50"/>
      <c r="D176" s="50"/>
      <c r="E176" s="50"/>
      <c r="F176" s="50"/>
      <c r="G176" s="50"/>
      <c r="H176" s="50"/>
      <c r="I176" s="50"/>
      <c r="J176" s="50"/>
      <c r="K176" s="50"/>
      <c r="L176" s="50"/>
      <c r="M176" s="50"/>
      <c r="N176" s="50"/>
      <c r="O176" s="50"/>
      <c r="P176" s="50"/>
      <c r="Q176" s="50"/>
      <c r="R176" s="50"/>
      <c r="S176" s="50"/>
      <c r="T176" s="50"/>
    </row>
    <row r="177" spans="2:20" ht="15.75" customHeight="1" x14ac:dyDescent="0.35">
      <c r="B177" s="50"/>
      <c r="C177" s="50"/>
      <c r="D177" s="50"/>
      <c r="E177" s="50"/>
      <c r="F177" s="50"/>
      <c r="G177" s="50"/>
      <c r="H177" s="50"/>
      <c r="I177" s="50"/>
      <c r="J177" s="50"/>
      <c r="K177" s="50"/>
      <c r="L177" s="50"/>
      <c r="M177" s="50"/>
      <c r="N177" s="50"/>
      <c r="O177" s="50"/>
      <c r="P177" s="50"/>
      <c r="Q177" s="50"/>
      <c r="R177" s="50"/>
      <c r="S177" s="50"/>
      <c r="T177" s="50"/>
    </row>
    <row r="178" spans="2:20" ht="15.75" customHeight="1" x14ac:dyDescent="0.35">
      <c r="B178" s="50"/>
      <c r="C178" s="50"/>
      <c r="D178" s="50"/>
      <c r="E178" s="50"/>
      <c r="F178" s="50"/>
      <c r="G178" s="50"/>
      <c r="H178" s="50"/>
      <c r="I178" s="50"/>
      <c r="J178" s="50"/>
      <c r="K178" s="50"/>
      <c r="L178" s="50"/>
      <c r="M178" s="50"/>
      <c r="N178" s="50"/>
      <c r="O178" s="50"/>
      <c r="P178" s="50"/>
      <c r="Q178" s="50"/>
      <c r="R178" s="50"/>
      <c r="S178" s="50"/>
      <c r="T178" s="50"/>
    </row>
    <row r="179" spans="2:20" ht="15.75" customHeight="1" x14ac:dyDescent="0.35">
      <c r="B179" s="50"/>
      <c r="C179" s="50"/>
      <c r="D179" s="50"/>
      <c r="E179" s="50"/>
      <c r="F179" s="50"/>
      <c r="G179" s="50"/>
      <c r="H179" s="50"/>
      <c r="I179" s="50"/>
      <c r="J179" s="50"/>
      <c r="K179" s="50"/>
      <c r="L179" s="50"/>
      <c r="M179" s="50"/>
      <c r="N179" s="50"/>
      <c r="O179" s="50"/>
      <c r="P179" s="50"/>
      <c r="Q179" s="50"/>
      <c r="R179" s="50"/>
      <c r="S179" s="50"/>
      <c r="T179" s="50"/>
    </row>
    <row r="180" spans="2:20" ht="15.75" customHeight="1" x14ac:dyDescent="0.35">
      <c r="B180" s="50"/>
      <c r="C180" s="50"/>
      <c r="D180" s="50"/>
      <c r="E180" s="50"/>
      <c r="F180" s="50"/>
      <c r="G180" s="50"/>
      <c r="H180" s="50"/>
      <c r="I180" s="50"/>
      <c r="J180" s="50"/>
      <c r="K180" s="50"/>
      <c r="L180" s="50"/>
      <c r="M180" s="50"/>
      <c r="N180" s="50"/>
      <c r="O180" s="50"/>
      <c r="P180" s="50"/>
      <c r="Q180" s="50"/>
      <c r="R180" s="50"/>
      <c r="S180" s="50"/>
      <c r="T180" s="50"/>
    </row>
    <row r="181" spans="2:20" ht="15.75" customHeight="1" x14ac:dyDescent="0.35">
      <c r="B181" s="50"/>
      <c r="C181" s="50"/>
      <c r="D181" s="50"/>
      <c r="E181" s="50"/>
      <c r="F181" s="50"/>
      <c r="G181" s="50"/>
      <c r="H181" s="50"/>
      <c r="I181" s="50"/>
      <c r="J181" s="50"/>
      <c r="K181" s="50"/>
      <c r="L181" s="50"/>
      <c r="M181" s="50"/>
      <c r="N181" s="50"/>
      <c r="O181" s="50"/>
      <c r="P181" s="50"/>
      <c r="Q181" s="50"/>
      <c r="R181" s="50"/>
      <c r="S181" s="50"/>
      <c r="T181" s="50"/>
    </row>
    <row r="182" spans="2:20" ht="15.75" customHeight="1" x14ac:dyDescent="0.35">
      <c r="B182" s="50"/>
      <c r="C182" s="50"/>
      <c r="D182" s="50"/>
      <c r="E182" s="50"/>
      <c r="F182" s="50"/>
      <c r="G182" s="50"/>
      <c r="H182" s="50"/>
      <c r="I182" s="50"/>
      <c r="J182" s="50"/>
      <c r="K182" s="50"/>
      <c r="L182" s="50"/>
      <c r="M182" s="50"/>
      <c r="N182" s="50"/>
      <c r="O182" s="50"/>
      <c r="P182" s="50"/>
      <c r="Q182" s="50"/>
      <c r="R182" s="50"/>
      <c r="S182" s="50"/>
      <c r="T182" s="50"/>
    </row>
    <row r="183" spans="2:20" ht="15.75" customHeight="1" x14ac:dyDescent="0.35">
      <c r="B183" s="50"/>
      <c r="C183" s="50"/>
      <c r="D183" s="50"/>
      <c r="E183" s="50"/>
      <c r="F183" s="50"/>
      <c r="G183" s="50"/>
      <c r="H183" s="50"/>
      <c r="I183" s="50"/>
      <c r="J183" s="50"/>
      <c r="K183" s="50"/>
      <c r="L183" s="50"/>
      <c r="M183" s="50"/>
      <c r="N183" s="50"/>
      <c r="O183" s="50"/>
      <c r="P183" s="50"/>
      <c r="Q183" s="50"/>
      <c r="R183" s="50"/>
      <c r="S183" s="50"/>
      <c r="T183" s="50"/>
    </row>
    <row r="184" spans="2:20" ht="15.75" customHeight="1" x14ac:dyDescent="0.35">
      <c r="B184" s="50"/>
      <c r="C184" s="50"/>
      <c r="D184" s="50"/>
      <c r="E184" s="50"/>
      <c r="F184" s="50"/>
      <c r="G184" s="50"/>
      <c r="H184" s="50"/>
      <c r="I184" s="50"/>
      <c r="J184" s="50"/>
      <c r="K184" s="50"/>
      <c r="L184" s="50"/>
      <c r="M184" s="50"/>
      <c r="N184" s="50"/>
      <c r="O184" s="50"/>
      <c r="P184" s="50"/>
      <c r="Q184" s="50"/>
      <c r="R184" s="50"/>
      <c r="S184" s="50"/>
      <c r="T184" s="50"/>
    </row>
    <row r="185" spans="2:20" ht="15.75" customHeight="1" x14ac:dyDescent="0.35">
      <c r="B185" s="50"/>
      <c r="C185" s="50"/>
      <c r="D185" s="50"/>
      <c r="E185" s="50"/>
      <c r="F185" s="50"/>
      <c r="G185" s="50"/>
      <c r="H185" s="50"/>
      <c r="I185" s="50"/>
      <c r="J185" s="50"/>
      <c r="K185" s="50"/>
      <c r="L185" s="50"/>
      <c r="M185" s="50"/>
      <c r="N185" s="50"/>
      <c r="O185" s="50"/>
      <c r="P185" s="50"/>
      <c r="Q185" s="50"/>
      <c r="R185" s="50"/>
      <c r="S185" s="50"/>
      <c r="T185" s="50"/>
    </row>
    <row r="186" spans="2:20" ht="15.75" customHeight="1" x14ac:dyDescent="0.35">
      <c r="B186" s="50"/>
      <c r="C186" s="50"/>
      <c r="D186" s="50"/>
      <c r="E186" s="50"/>
      <c r="F186" s="50"/>
      <c r="G186" s="50"/>
      <c r="H186" s="50"/>
      <c r="I186" s="50"/>
      <c r="J186" s="50"/>
      <c r="K186" s="50"/>
      <c r="L186" s="50"/>
      <c r="M186" s="50"/>
      <c r="N186" s="50"/>
      <c r="O186" s="50"/>
      <c r="P186" s="50"/>
      <c r="Q186" s="50"/>
      <c r="R186" s="50"/>
      <c r="S186" s="50"/>
      <c r="T186" s="50"/>
    </row>
    <row r="187" spans="2:20" ht="15.75" customHeight="1" x14ac:dyDescent="0.35">
      <c r="B187" s="50"/>
      <c r="C187" s="50"/>
      <c r="D187" s="50"/>
      <c r="E187" s="50"/>
      <c r="F187" s="50"/>
      <c r="G187" s="50"/>
      <c r="H187" s="50"/>
      <c r="I187" s="50"/>
      <c r="J187" s="50"/>
      <c r="K187" s="50"/>
      <c r="L187" s="50"/>
      <c r="M187" s="50"/>
      <c r="N187" s="50"/>
      <c r="O187" s="50"/>
      <c r="P187" s="50"/>
      <c r="Q187" s="50"/>
      <c r="R187" s="50"/>
      <c r="S187" s="50"/>
      <c r="T187" s="50"/>
    </row>
    <row r="188" spans="2:20" ht="15.75" customHeight="1" x14ac:dyDescent="0.35">
      <c r="B188" s="50"/>
      <c r="C188" s="50"/>
      <c r="D188" s="50"/>
      <c r="E188" s="50"/>
      <c r="F188" s="50"/>
      <c r="G188" s="50"/>
      <c r="H188" s="50"/>
      <c r="I188" s="50"/>
      <c r="J188" s="50"/>
      <c r="K188" s="50"/>
      <c r="L188" s="50"/>
      <c r="M188" s="50"/>
      <c r="N188" s="50"/>
      <c r="O188" s="50"/>
      <c r="P188" s="50"/>
      <c r="Q188" s="50"/>
      <c r="R188" s="50"/>
      <c r="S188" s="50"/>
      <c r="T188" s="50"/>
    </row>
    <row r="189" spans="2:20" ht="15.75" customHeight="1" x14ac:dyDescent="0.35">
      <c r="B189" s="50"/>
      <c r="C189" s="50"/>
      <c r="D189" s="50"/>
      <c r="E189" s="50"/>
      <c r="F189" s="50"/>
      <c r="G189" s="50"/>
      <c r="H189" s="50"/>
      <c r="I189" s="50"/>
      <c r="J189" s="50"/>
      <c r="K189" s="50"/>
      <c r="L189" s="50"/>
      <c r="M189" s="50"/>
      <c r="N189" s="50"/>
      <c r="O189" s="50"/>
      <c r="P189" s="50"/>
      <c r="Q189" s="50"/>
      <c r="R189" s="50"/>
      <c r="S189" s="50"/>
      <c r="T189" s="50"/>
    </row>
    <row r="190" spans="2:20" ht="15.75" customHeight="1" x14ac:dyDescent="0.35">
      <c r="B190" s="50"/>
      <c r="C190" s="50"/>
      <c r="D190" s="50"/>
      <c r="E190" s="50"/>
      <c r="F190" s="50"/>
      <c r="G190" s="50"/>
      <c r="H190" s="50"/>
      <c r="I190" s="50"/>
      <c r="J190" s="50"/>
      <c r="K190" s="50"/>
      <c r="L190" s="50"/>
      <c r="M190" s="50"/>
      <c r="N190" s="50"/>
      <c r="O190" s="50"/>
      <c r="P190" s="50"/>
      <c r="Q190" s="50"/>
      <c r="R190" s="50"/>
      <c r="S190" s="50"/>
      <c r="T190" s="50"/>
    </row>
    <row r="191" spans="2:20" ht="15.75" customHeight="1" x14ac:dyDescent="0.35">
      <c r="B191" s="50"/>
      <c r="C191" s="50"/>
      <c r="D191" s="50"/>
      <c r="E191" s="50"/>
      <c r="F191" s="50"/>
      <c r="G191" s="50"/>
      <c r="H191" s="50"/>
      <c r="I191" s="50"/>
      <c r="J191" s="50"/>
      <c r="K191" s="50"/>
      <c r="L191" s="50"/>
      <c r="M191" s="50"/>
      <c r="N191" s="50"/>
      <c r="O191" s="50"/>
      <c r="P191" s="50"/>
      <c r="Q191" s="50"/>
      <c r="R191" s="50"/>
      <c r="S191" s="50"/>
      <c r="T191" s="50"/>
    </row>
    <row r="192" spans="2:20" ht="15.75" customHeight="1" x14ac:dyDescent="0.35">
      <c r="B192" s="50"/>
      <c r="C192" s="50"/>
      <c r="D192" s="50"/>
      <c r="E192" s="50"/>
      <c r="F192" s="50"/>
      <c r="G192" s="50"/>
      <c r="H192" s="50"/>
      <c r="I192" s="50"/>
      <c r="J192" s="50"/>
      <c r="K192" s="50"/>
      <c r="L192" s="50"/>
      <c r="M192" s="50"/>
      <c r="N192" s="50"/>
      <c r="O192" s="50"/>
      <c r="P192" s="50"/>
      <c r="Q192" s="50"/>
      <c r="R192" s="50"/>
      <c r="S192" s="50"/>
      <c r="T192" s="50"/>
    </row>
    <row r="193" spans="2:20" ht="15.75" customHeight="1" x14ac:dyDescent="0.35">
      <c r="B193" s="50"/>
      <c r="C193" s="50"/>
      <c r="D193" s="50"/>
      <c r="E193" s="50"/>
      <c r="F193" s="50"/>
      <c r="G193" s="50"/>
      <c r="H193" s="50"/>
      <c r="I193" s="50"/>
      <c r="J193" s="50"/>
      <c r="K193" s="50"/>
      <c r="L193" s="50"/>
      <c r="M193" s="50"/>
      <c r="N193" s="50"/>
      <c r="O193" s="50"/>
      <c r="P193" s="50"/>
      <c r="Q193" s="50"/>
      <c r="R193" s="50"/>
      <c r="S193" s="50"/>
      <c r="T193" s="50"/>
    </row>
  </sheetData>
  <pageMargins left="0.25" right="0.25" top="0.75" bottom="0.75" header="0.3" footer="0.3"/>
  <pageSetup fitToHeight="0" orientation="portrait" horizontalDpi="300" verticalDpi="3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0FAD5-ED90-4100-9BE4-8CA634E30BA9}">
  <sheetPr>
    <tabColor rgb="FF00B050"/>
    <pageSetUpPr fitToPage="1"/>
  </sheetPr>
  <dimension ref="A1:AA225"/>
  <sheetViews>
    <sheetView zoomScale="70" zoomScaleNormal="70" workbookViewId="0">
      <selection activeCell="D188" sqref="D188"/>
    </sheetView>
  </sheetViews>
  <sheetFormatPr baseColWidth="10" defaultColWidth="8.26953125" defaultRowHeight="15.75" customHeight="1" x14ac:dyDescent="0.35"/>
  <cols>
    <col min="1" max="1" width="2.1796875" style="1" customWidth="1"/>
    <col min="2" max="3" width="1.7265625" style="1" customWidth="1"/>
    <col min="4" max="4" width="53.6328125" style="1" customWidth="1"/>
    <col min="5" max="5" width="1.7265625" style="1" customWidth="1"/>
    <col min="6" max="6" width="17.54296875" style="2" customWidth="1"/>
    <col min="7" max="7" width="1.7265625" style="2" customWidth="1"/>
    <col min="8" max="8" width="17.453125" style="2" customWidth="1"/>
    <col min="9" max="9" width="1.7265625" style="1" customWidth="1"/>
    <col min="10" max="10" width="38.26953125" style="1" customWidth="1"/>
    <col min="11" max="12" width="12.453125" style="1" customWidth="1"/>
    <col min="13" max="13" width="3.7265625" style="1" customWidth="1"/>
    <col min="14" max="15" width="1.7265625" style="1" customWidth="1"/>
    <col min="16" max="16" width="38.81640625" style="1" customWidth="1"/>
    <col min="17" max="17" width="1.7265625" style="1" customWidth="1"/>
    <col min="18" max="18" width="17.54296875" style="2" customWidth="1"/>
    <col min="19" max="19" width="1.7265625" style="2" customWidth="1"/>
    <col min="20" max="20" width="17.453125" style="2" customWidth="1"/>
    <col min="21" max="21" width="1.7265625" style="1" customWidth="1"/>
    <col min="22" max="22" width="30.453125" style="1" bestFit="1" customWidth="1"/>
    <col min="23" max="16384" width="8.26953125" style="1"/>
  </cols>
  <sheetData>
    <row r="1" spans="1:25" ht="10.5" customHeight="1" x14ac:dyDescent="0.35">
      <c r="A1" s="50"/>
      <c r="B1" s="50"/>
      <c r="C1" s="50"/>
      <c r="D1" s="50"/>
      <c r="E1" s="50"/>
      <c r="F1" s="50"/>
      <c r="G1" s="50"/>
      <c r="H1" s="50"/>
      <c r="I1" s="50"/>
      <c r="J1" s="50"/>
      <c r="K1" s="50"/>
      <c r="L1" s="50"/>
      <c r="M1" s="50"/>
      <c r="V1" s="50"/>
      <c r="W1" s="50"/>
      <c r="X1" s="50"/>
      <c r="Y1" s="50"/>
    </row>
    <row r="2" spans="1:25" ht="15.5" x14ac:dyDescent="0.35">
      <c r="A2" s="50"/>
      <c r="B2" s="56" t="s">
        <v>0</v>
      </c>
      <c r="C2" s="56"/>
      <c r="D2" s="56"/>
      <c r="E2" s="50"/>
      <c r="F2" s="50"/>
      <c r="G2" s="50"/>
      <c r="H2" s="50"/>
      <c r="I2" s="50"/>
      <c r="J2" s="50"/>
      <c r="K2" s="50"/>
      <c r="L2" s="50"/>
      <c r="M2" s="50"/>
      <c r="N2" s="3" t="s">
        <v>1</v>
      </c>
      <c r="O2" s="4"/>
      <c r="P2" s="4"/>
      <c r="V2" s="50"/>
      <c r="W2" s="50"/>
      <c r="X2" s="50"/>
      <c r="Y2" s="50"/>
    </row>
    <row r="3" spans="1:25" ht="15.5" x14ac:dyDescent="0.35">
      <c r="A3" s="50"/>
      <c r="B3" s="50"/>
      <c r="C3" s="50"/>
      <c r="D3" s="50"/>
      <c r="E3" s="50"/>
      <c r="F3" s="98">
        <v>2024</v>
      </c>
      <c r="G3" s="99"/>
      <c r="H3" s="98">
        <v>2025</v>
      </c>
      <c r="I3" s="50"/>
      <c r="J3" s="50" t="s">
        <v>2</v>
      </c>
      <c r="K3" s="50"/>
      <c r="L3" s="50"/>
      <c r="M3" s="50"/>
      <c r="R3" s="5">
        <v>2024</v>
      </c>
      <c r="S3" s="6"/>
      <c r="T3" s="5">
        <v>2025</v>
      </c>
      <c r="V3" s="54" t="s">
        <v>2</v>
      </c>
      <c r="W3" s="50"/>
      <c r="X3" s="50"/>
      <c r="Y3" s="50"/>
    </row>
    <row r="4" spans="1:25" ht="15.5" x14ac:dyDescent="0.35">
      <c r="A4" s="50"/>
      <c r="B4" s="50" t="s">
        <v>3</v>
      </c>
      <c r="C4" s="50"/>
      <c r="D4" s="50"/>
      <c r="E4" s="50"/>
      <c r="F4" s="50"/>
      <c r="G4" s="50"/>
      <c r="H4" s="50"/>
      <c r="I4" s="50"/>
      <c r="J4" s="50"/>
      <c r="K4" s="50"/>
      <c r="L4" s="50"/>
      <c r="M4" s="50"/>
      <c r="N4" s="1" t="s">
        <v>3</v>
      </c>
      <c r="V4" s="50"/>
      <c r="W4" s="50"/>
      <c r="X4" s="50"/>
      <c r="Y4" s="50"/>
    </row>
    <row r="5" spans="1:25" ht="15.5" x14ac:dyDescent="0.35">
      <c r="A5" s="50"/>
      <c r="B5" s="50"/>
      <c r="C5" s="50" t="s">
        <v>4</v>
      </c>
      <c r="D5" s="50"/>
      <c r="E5" s="50"/>
      <c r="F5" s="50"/>
      <c r="G5" s="50"/>
      <c r="H5" s="50"/>
      <c r="I5" s="50"/>
      <c r="J5" s="50"/>
      <c r="K5" s="50"/>
      <c r="L5" s="50"/>
      <c r="M5" s="50"/>
      <c r="O5" s="1" t="s">
        <v>4</v>
      </c>
      <c r="V5" s="50"/>
      <c r="W5" s="50"/>
      <c r="X5" s="50"/>
      <c r="Y5" s="50"/>
    </row>
    <row r="6" spans="1:25" ht="15.5" x14ac:dyDescent="0.35">
      <c r="A6" s="50"/>
      <c r="B6" s="50"/>
      <c r="C6" s="50"/>
      <c r="D6" s="50" t="s">
        <v>5</v>
      </c>
      <c r="E6" s="50"/>
      <c r="F6" s="57">
        <v>848500</v>
      </c>
      <c r="G6" s="50"/>
      <c r="H6" s="57">
        <v>848500</v>
      </c>
      <c r="I6" s="50"/>
      <c r="J6" s="50"/>
      <c r="K6" s="50"/>
      <c r="L6" s="50"/>
      <c r="M6" s="50"/>
      <c r="P6" s="1" t="s">
        <v>5</v>
      </c>
      <c r="R6" s="2">
        <v>848500</v>
      </c>
      <c r="T6" s="2">
        <v>848500</v>
      </c>
      <c r="V6" s="50" t="s">
        <v>6</v>
      </c>
      <c r="W6" s="50"/>
      <c r="X6" s="50"/>
      <c r="Y6" s="50"/>
    </row>
    <row r="7" spans="1:25" ht="15.5" x14ac:dyDescent="0.35">
      <c r="A7" s="50"/>
      <c r="B7" s="50"/>
      <c r="C7" s="50"/>
      <c r="D7" s="50" t="s">
        <v>7</v>
      </c>
      <c r="E7" s="50"/>
      <c r="F7" s="57">
        <v>1500</v>
      </c>
      <c r="G7" s="50"/>
      <c r="H7" s="57">
        <v>1500</v>
      </c>
      <c r="I7" s="50"/>
      <c r="J7" s="50"/>
      <c r="K7" s="50"/>
      <c r="L7" s="50"/>
      <c r="M7" s="50"/>
      <c r="P7" s="1" t="s">
        <v>7</v>
      </c>
      <c r="R7" s="7">
        <v>1500</v>
      </c>
      <c r="S7" s="7"/>
      <c r="T7" s="7">
        <v>1500</v>
      </c>
      <c r="V7" s="50"/>
      <c r="W7" s="50"/>
      <c r="X7" s="50"/>
      <c r="Y7" s="50"/>
    </row>
    <row r="8" spans="1:25" ht="15.5" x14ac:dyDescent="0.35">
      <c r="A8" s="50"/>
      <c r="B8" s="50"/>
      <c r="C8" s="50"/>
      <c r="D8" s="50" t="s">
        <v>8</v>
      </c>
      <c r="E8" s="50"/>
      <c r="F8" s="57">
        <v>22250</v>
      </c>
      <c r="G8" s="50"/>
      <c r="H8" s="57">
        <v>35000</v>
      </c>
      <c r="I8" s="50"/>
      <c r="J8" s="50"/>
      <c r="K8" s="50"/>
      <c r="L8" s="50"/>
      <c r="M8" s="50"/>
      <c r="P8" s="1" t="s">
        <v>8</v>
      </c>
      <c r="R8" s="7">
        <v>22250</v>
      </c>
      <c r="S8" s="7"/>
      <c r="T8" s="7">
        <v>35000</v>
      </c>
      <c r="V8" s="50"/>
      <c r="W8" s="50"/>
      <c r="X8" s="50"/>
      <c r="Y8" s="50"/>
    </row>
    <row r="9" spans="1:25" ht="15.5" x14ac:dyDescent="0.35">
      <c r="A9" s="50"/>
      <c r="B9" s="50"/>
      <c r="C9" s="50"/>
      <c r="D9" s="50" t="s">
        <v>9</v>
      </c>
      <c r="E9" s="50"/>
      <c r="F9" s="57">
        <v>7250</v>
      </c>
      <c r="G9" s="50"/>
      <c r="H9" s="57">
        <v>10000</v>
      </c>
      <c r="I9" s="50"/>
      <c r="J9" s="50"/>
      <c r="K9" s="50"/>
      <c r="L9" s="50"/>
      <c r="M9" s="50"/>
      <c r="P9" s="1" t="s">
        <v>9</v>
      </c>
      <c r="R9" s="7">
        <v>7250</v>
      </c>
      <c r="S9" s="7"/>
      <c r="T9" s="7">
        <v>10000</v>
      </c>
      <c r="V9" s="50"/>
      <c r="W9" s="50"/>
      <c r="X9" s="50"/>
      <c r="Y9" s="50"/>
    </row>
    <row r="10" spans="1:25" ht="15.5" x14ac:dyDescent="0.35">
      <c r="A10" s="50"/>
      <c r="B10" s="50"/>
      <c r="C10" s="50"/>
      <c r="D10" s="50" t="s">
        <v>10</v>
      </c>
      <c r="E10" s="50"/>
      <c r="F10" s="57">
        <v>10000</v>
      </c>
      <c r="G10" s="50"/>
      <c r="H10" s="57">
        <v>10000</v>
      </c>
      <c r="I10" s="50"/>
      <c r="J10" s="50"/>
      <c r="K10" s="50"/>
      <c r="L10" s="50"/>
      <c r="M10" s="50"/>
      <c r="P10" s="1" t="s">
        <v>10</v>
      </c>
      <c r="R10" s="7">
        <v>10000</v>
      </c>
      <c r="S10" s="7"/>
      <c r="T10" s="7">
        <v>10000</v>
      </c>
      <c r="V10" s="50"/>
      <c r="W10" s="50"/>
      <c r="X10" s="50"/>
      <c r="Y10" s="50"/>
    </row>
    <row r="11" spans="1:25" ht="15.5" x14ac:dyDescent="0.35">
      <c r="A11" s="50"/>
      <c r="B11" s="50"/>
      <c r="C11" s="50"/>
      <c r="D11" s="50" t="s">
        <v>11</v>
      </c>
      <c r="E11" s="50"/>
      <c r="F11" s="57">
        <v>7500</v>
      </c>
      <c r="G11" s="50"/>
      <c r="H11" s="57">
        <v>10000</v>
      </c>
      <c r="I11" s="50"/>
      <c r="J11" s="50"/>
      <c r="K11" s="50"/>
      <c r="L11" s="50"/>
      <c r="M11" s="50"/>
      <c r="P11" s="1" t="s">
        <v>11</v>
      </c>
      <c r="R11" s="7">
        <v>7500</v>
      </c>
      <c r="S11" s="7"/>
      <c r="T11" s="7">
        <v>10000</v>
      </c>
      <c r="V11" s="50"/>
      <c r="W11" s="50"/>
      <c r="X11" s="50"/>
      <c r="Y11" s="50"/>
    </row>
    <row r="12" spans="1:25" ht="15.5" x14ac:dyDescent="0.35">
      <c r="A12" s="50"/>
      <c r="B12" s="50"/>
      <c r="C12" s="50"/>
      <c r="D12" s="50"/>
      <c r="E12" s="50"/>
      <c r="F12" s="50"/>
      <c r="G12" s="50"/>
      <c r="H12" s="50"/>
      <c r="I12" s="50"/>
      <c r="J12" s="50"/>
      <c r="K12" s="50"/>
      <c r="L12" s="50"/>
      <c r="M12" s="50"/>
      <c r="V12" s="50"/>
      <c r="W12" s="50"/>
      <c r="X12" s="50"/>
      <c r="Y12" s="50"/>
    </row>
    <row r="13" spans="1:25" ht="15.5" x14ac:dyDescent="0.35">
      <c r="A13" s="50"/>
      <c r="B13" s="50"/>
      <c r="C13" s="50" t="s">
        <v>12</v>
      </c>
      <c r="D13" s="50"/>
      <c r="E13" s="50"/>
      <c r="F13" s="50"/>
      <c r="G13" s="50"/>
      <c r="H13" s="50"/>
      <c r="I13" s="50"/>
      <c r="J13" s="50"/>
      <c r="K13" s="50"/>
      <c r="L13" s="50"/>
      <c r="M13" s="50"/>
      <c r="O13" s="1" t="s">
        <v>12</v>
      </c>
      <c r="V13" s="50"/>
      <c r="W13" s="50"/>
      <c r="X13" s="50"/>
      <c r="Y13" s="50"/>
    </row>
    <row r="14" spans="1:25" ht="15.5" x14ac:dyDescent="0.35">
      <c r="A14" s="50"/>
      <c r="B14" s="50"/>
      <c r="C14" s="50"/>
      <c r="D14" s="50" t="s">
        <v>13</v>
      </c>
      <c r="E14" s="50"/>
      <c r="F14" s="57">
        <v>175000</v>
      </c>
      <c r="G14" s="50"/>
      <c r="H14" s="57">
        <v>175000</v>
      </c>
      <c r="I14" s="50"/>
      <c r="J14" s="50"/>
      <c r="K14" s="50"/>
      <c r="L14" s="50"/>
      <c r="M14" s="50"/>
      <c r="P14" s="1" t="s">
        <v>13</v>
      </c>
      <c r="R14" s="7">
        <v>175000</v>
      </c>
      <c r="S14" s="7"/>
      <c r="T14" s="7">
        <v>175000</v>
      </c>
      <c r="V14" s="50" t="s">
        <v>14</v>
      </c>
      <c r="W14" s="50"/>
      <c r="X14" s="50"/>
      <c r="Y14" s="50"/>
    </row>
    <row r="15" spans="1:25" ht="15.5" x14ac:dyDescent="0.35">
      <c r="A15" s="50"/>
      <c r="B15" s="50"/>
      <c r="C15" s="50"/>
      <c r="D15" s="50" t="s">
        <v>15</v>
      </c>
      <c r="E15" s="50"/>
      <c r="F15" s="50" t="s">
        <v>16</v>
      </c>
      <c r="G15" s="50"/>
      <c r="H15" s="50" t="s">
        <v>16</v>
      </c>
      <c r="I15" s="50"/>
      <c r="J15" s="50"/>
      <c r="K15" s="50"/>
      <c r="L15" s="50"/>
      <c r="M15" s="50"/>
      <c r="P15" s="1" t="s">
        <v>15</v>
      </c>
      <c r="R15" s="2">
        <v>0</v>
      </c>
      <c r="T15" s="2">
        <v>0</v>
      </c>
      <c r="V15" s="50"/>
      <c r="W15" s="50"/>
      <c r="X15" s="50"/>
      <c r="Y15" s="50"/>
    </row>
    <row r="16" spans="1:25" ht="15.5" x14ac:dyDescent="0.35">
      <c r="A16" s="50"/>
      <c r="B16" s="50"/>
      <c r="C16" s="50"/>
      <c r="D16" s="50" t="s">
        <v>17</v>
      </c>
      <c r="E16" s="50"/>
      <c r="F16" s="50" t="s">
        <v>16</v>
      </c>
      <c r="G16" s="50"/>
      <c r="H16" s="50" t="s">
        <v>16</v>
      </c>
      <c r="I16" s="50"/>
      <c r="J16" s="50"/>
      <c r="K16" s="50"/>
      <c r="L16" s="50"/>
      <c r="M16" s="50"/>
      <c r="P16" s="1" t="s">
        <v>17</v>
      </c>
      <c r="R16" s="7">
        <v>0</v>
      </c>
      <c r="S16" s="7"/>
      <c r="T16" s="7">
        <v>0</v>
      </c>
      <c r="V16" s="50"/>
      <c r="W16" s="50"/>
      <c r="X16" s="50"/>
      <c r="Y16" s="50"/>
    </row>
    <row r="17" spans="1:25" ht="15.5" x14ac:dyDescent="0.35">
      <c r="A17" s="50"/>
      <c r="B17" s="50"/>
      <c r="C17" s="50"/>
      <c r="D17" s="50" t="s">
        <v>18</v>
      </c>
      <c r="E17" s="50"/>
      <c r="F17" s="50" t="s">
        <v>16</v>
      </c>
      <c r="G17" s="50"/>
      <c r="H17" s="50" t="s">
        <v>16</v>
      </c>
      <c r="I17" s="50"/>
      <c r="J17" s="50"/>
      <c r="K17" s="50"/>
      <c r="L17" s="50"/>
      <c r="M17" s="50"/>
      <c r="P17" s="1" t="s">
        <v>18</v>
      </c>
      <c r="R17" s="2">
        <v>0</v>
      </c>
      <c r="T17" s="2">
        <v>0</v>
      </c>
      <c r="V17" s="50"/>
      <c r="W17" s="50"/>
      <c r="X17" s="50"/>
      <c r="Y17" s="50"/>
    </row>
    <row r="18" spans="1:25" ht="15.5" x14ac:dyDescent="0.35">
      <c r="A18" s="50"/>
      <c r="B18" s="50"/>
      <c r="C18" s="50"/>
      <c r="D18" s="50" t="s">
        <v>19</v>
      </c>
      <c r="E18" s="50"/>
      <c r="F18" s="50">
        <v>575</v>
      </c>
      <c r="G18" s="50"/>
      <c r="H18" s="50">
        <v>575</v>
      </c>
      <c r="I18" s="50"/>
      <c r="J18" s="50"/>
      <c r="K18" s="50"/>
      <c r="L18" s="50"/>
      <c r="M18" s="50"/>
      <c r="P18" s="1" t="s">
        <v>19</v>
      </c>
      <c r="R18" s="7">
        <v>575</v>
      </c>
      <c r="S18" s="7"/>
      <c r="T18" s="7">
        <v>575</v>
      </c>
      <c r="V18" s="50"/>
      <c r="W18" s="50"/>
      <c r="X18" s="50"/>
      <c r="Y18" s="50"/>
    </row>
    <row r="19" spans="1:25" ht="15.5" x14ac:dyDescent="0.35">
      <c r="A19" s="50"/>
      <c r="B19" s="50"/>
      <c r="C19" s="50"/>
      <c r="D19" s="50" t="s">
        <v>20</v>
      </c>
      <c r="E19" s="50"/>
      <c r="F19" s="50">
        <v>200</v>
      </c>
      <c r="G19" s="50"/>
      <c r="H19" s="50">
        <v>200</v>
      </c>
      <c r="I19" s="50"/>
      <c r="J19" s="50"/>
      <c r="K19" s="50"/>
      <c r="L19" s="50"/>
      <c r="M19" s="50"/>
      <c r="P19" s="1" t="s">
        <v>20</v>
      </c>
      <c r="R19" s="7">
        <v>200</v>
      </c>
      <c r="S19" s="7"/>
      <c r="T19" s="7">
        <v>200</v>
      </c>
      <c r="V19" s="50"/>
      <c r="W19" s="50"/>
      <c r="X19" s="50"/>
      <c r="Y19" s="50"/>
    </row>
    <row r="20" spans="1:25" ht="15.5" x14ac:dyDescent="0.35">
      <c r="A20" s="50"/>
      <c r="B20" s="50"/>
      <c r="C20" s="50"/>
      <c r="D20" s="50" t="s">
        <v>21</v>
      </c>
      <c r="E20" s="50"/>
      <c r="F20" s="50">
        <v>500</v>
      </c>
      <c r="G20" s="50"/>
      <c r="H20" s="50">
        <v>500</v>
      </c>
      <c r="I20" s="50"/>
      <c r="J20" s="44"/>
      <c r="K20" s="50"/>
      <c r="L20" s="50"/>
      <c r="M20" s="50"/>
      <c r="P20" s="1" t="s">
        <v>21</v>
      </c>
      <c r="R20" s="7">
        <v>500</v>
      </c>
      <c r="S20" s="7"/>
      <c r="T20" s="7">
        <v>500</v>
      </c>
      <c r="V20" s="44"/>
      <c r="W20" s="50"/>
      <c r="X20" s="50"/>
      <c r="Y20" s="50"/>
    </row>
    <row r="21" spans="1:25" ht="15.5" x14ac:dyDescent="0.35">
      <c r="A21" s="50"/>
      <c r="B21" s="50"/>
      <c r="C21" s="50"/>
      <c r="D21" s="50" t="s">
        <v>22</v>
      </c>
      <c r="E21" s="50"/>
      <c r="F21" s="57">
        <v>1900</v>
      </c>
      <c r="G21" s="50"/>
      <c r="H21" s="57">
        <v>1900</v>
      </c>
      <c r="I21" s="50"/>
      <c r="J21" s="50"/>
      <c r="K21" s="50"/>
      <c r="L21" s="50"/>
      <c r="M21" s="50"/>
      <c r="P21" s="1" t="s">
        <v>22</v>
      </c>
      <c r="R21" s="7">
        <v>1900</v>
      </c>
      <c r="S21" s="7"/>
      <c r="T21" s="7">
        <v>1900</v>
      </c>
      <c r="V21" s="50"/>
      <c r="W21" s="50"/>
      <c r="X21" s="50"/>
      <c r="Y21" s="50"/>
    </row>
    <row r="22" spans="1:25" ht="15.5" x14ac:dyDescent="0.35">
      <c r="A22" s="50"/>
      <c r="B22" s="50"/>
      <c r="C22" s="50"/>
      <c r="D22" s="50" t="s">
        <v>23</v>
      </c>
      <c r="E22" s="50"/>
      <c r="F22" s="50">
        <v>50</v>
      </c>
      <c r="G22" s="50"/>
      <c r="H22" s="50">
        <v>50</v>
      </c>
      <c r="I22" s="50"/>
      <c r="J22" s="50"/>
      <c r="K22" s="50"/>
      <c r="L22" s="50"/>
      <c r="M22" s="50"/>
      <c r="P22" s="1" t="s">
        <v>23</v>
      </c>
      <c r="R22" s="7">
        <v>50</v>
      </c>
      <c r="S22" s="7"/>
      <c r="T22" s="7">
        <v>50</v>
      </c>
      <c r="V22" s="50"/>
      <c r="W22" s="50"/>
      <c r="X22" s="50"/>
      <c r="Y22" s="50"/>
    </row>
    <row r="23" spans="1:25" ht="15.5" x14ac:dyDescent="0.35">
      <c r="A23" s="50"/>
      <c r="B23" s="50"/>
      <c r="C23" s="50"/>
      <c r="D23" s="50" t="s">
        <v>24</v>
      </c>
      <c r="E23" s="50"/>
      <c r="F23" s="50">
        <v>250</v>
      </c>
      <c r="G23" s="50"/>
      <c r="H23" s="50">
        <v>250</v>
      </c>
      <c r="I23" s="50"/>
      <c r="J23" s="50"/>
      <c r="K23" s="50"/>
      <c r="L23" s="50"/>
      <c r="M23" s="50"/>
      <c r="P23" s="1" t="s">
        <v>24</v>
      </c>
      <c r="R23" s="7">
        <v>250</v>
      </c>
      <c r="S23" s="7"/>
      <c r="T23" s="7">
        <v>250</v>
      </c>
      <c r="V23" s="50"/>
      <c r="W23" s="50"/>
      <c r="X23" s="50"/>
      <c r="Y23" s="50"/>
    </row>
    <row r="24" spans="1:25" ht="15.5" x14ac:dyDescent="0.35">
      <c r="A24" s="50"/>
      <c r="B24" s="50"/>
      <c r="C24" s="50"/>
      <c r="D24" s="50" t="s">
        <v>25</v>
      </c>
      <c r="E24" s="50"/>
      <c r="F24" s="50">
        <v>500</v>
      </c>
      <c r="G24" s="50"/>
      <c r="H24" s="50">
        <v>500</v>
      </c>
      <c r="I24" s="50"/>
      <c r="J24" s="50"/>
      <c r="K24" s="50"/>
      <c r="L24" s="50"/>
      <c r="M24" s="50"/>
      <c r="P24" s="1" t="s">
        <v>25</v>
      </c>
      <c r="R24" s="7">
        <v>500</v>
      </c>
      <c r="S24" s="7"/>
      <c r="T24" s="7">
        <v>500</v>
      </c>
      <c r="V24" s="50"/>
      <c r="W24" s="50"/>
      <c r="X24" s="50"/>
      <c r="Y24" s="50"/>
    </row>
    <row r="25" spans="1:25" ht="15.5" x14ac:dyDescent="0.35">
      <c r="A25" s="50"/>
      <c r="B25" s="50"/>
      <c r="C25" s="50"/>
      <c r="D25" s="50" t="s">
        <v>26</v>
      </c>
      <c r="E25" s="50"/>
      <c r="F25" s="50">
        <v>25</v>
      </c>
      <c r="G25" s="50"/>
      <c r="H25" s="50">
        <v>25</v>
      </c>
      <c r="I25" s="50"/>
      <c r="J25" s="50"/>
      <c r="K25" s="50"/>
      <c r="L25" s="50"/>
      <c r="M25" s="50"/>
      <c r="P25" s="1" t="s">
        <v>26</v>
      </c>
      <c r="R25" s="7">
        <v>25</v>
      </c>
      <c r="S25" s="7"/>
      <c r="T25" s="7">
        <v>25</v>
      </c>
      <c r="V25" s="50"/>
      <c r="W25" s="50"/>
      <c r="X25" s="50"/>
      <c r="Y25" s="50"/>
    </row>
    <row r="26" spans="1:25" ht="15.5" x14ac:dyDescent="0.35">
      <c r="A26" s="50"/>
      <c r="B26" s="50"/>
      <c r="C26" s="50"/>
      <c r="D26" s="50" t="s">
        <v>27</v>
      </c>
      <c r="E26" s="50"/>
      <c r="F26" s="50" t="s">
        <v>16</v>
      </c>
      <c r="G26" s="50"/>
      <c r="H26" s="50" t="s">
        <v>16</v>
      </c>
      <c r="I26" s="50"/>
      <c r="J26" s="50"/>
      <c r="K26" s="50"/>
      <c r="L26" s="50"/>
      <c r="M26" s="50"/>
      <c r="P26" s="1" t="s">
        <v>27</v>
      </c>
      <c r="R26" s="2">
        <v>0</v>
      </c>
      <c r="T26" s="2">
        <v>0</v>
      </c>
      <c r="V26" s="50" t="s">
        <v>28</v>
      </c>
      <c r="W26" s="50"/>
      <c r="X26" s="50"/>
      <c r="Y26" s="50"/>
    </row>
    <row r="27" spans="1:25" ht="15.5" x14ac:dyDescent="0.35">
      <c r="A27" s="50"/>
      <c r="B27" s="50"/>
      <c r="C27" s="50"/>
      <c r="D27" s="50"/>
      <c r="E27" s="50"/>
      <c r="F27" s="50"/>
      <c r="G27" s="50"/>
      <c r="H27" s="50"/>
      <c r="I27" s="50"/>
      <c r="J27" s="50"/>
      <c r="K27" s="50"/>
      <c r="L27" s="50"/>
      <c r="M27" s="50"/>
      <c r="V27" s="50"/>
      <c r="W27" s="50"/>
      <c r="X27" s="50"/>
      <c r="Y27" s="50"/>
    </row>
    <row r="28" spans="1:25" ht="15.5" x14ac:dyDescent="0.35">
      <c r="A28" s="50"/>
      <c r="B28" s="50"/>
      <c r="C28" s="50" t="s">
        <v>29</v>
      </c>
      <c r="D28" s="50"/>
      <c r="E28" s="50"/>
      <c r="F28" s="50"/>
      <c r="G28" s="50"/>
      <c r="H28" s="50"/>
      <c r="I28" s="50"/>
      <c r="J28" s="50"/>
      <c r="K28" s="50"/>
      <c r="L28" s="50"/>
      <c r="M28" s="50"/>
      <c r="O28" s="1" t="s">
        <v>29</v>
      </c>
      <c r="V28" s="50"/>
      <c r="W28" s="50"/>
      <c r="X28" s="50"/>
      <c r="Y28" s="50"/>
    </row>
    <row r="29" spans="1:25" ht="15.5" x14ac:dyDescent="0.35">
      <c r="A29" s="50"/>
      <c r="B29" s="50"/>
      <c r="C29" s="50"/>
      <c r="D29" s="50" t="s">
        <v>30</v>
      </c>
      <c r="E29" s="50"/>
      <c r="F29" s="50" t="s">
        <v>16</v>
      </c>
      <c r="G29" s="50"/>
      <c r="H29" s="50" t="s">
        <v>16</v>
      </c>
      <c r="I29" s="50"/>
      <c r="J29" s="50"/>
      <c r="K29" s="50"/>
      <c r="L29" s="50"/>
      <c r="M29" s="50"/>
      <c r="P29" s="1" t="s">
        <v>30</v>
      </c>
      <c r="R29" s="7">
        <v>0</v>
      </c>
      <c r="S29" s="7"/>
      <c r="T29" s="7">
        <v>0</v>
      </c>
      <c r="V29" s="50"/>
      <c r="W29" s="50"/>
      <c r="X29" s="50"/>
      <c r="Y29" s="50"/>
    </row>
    <row r="30" spans="1:25" ht="15.5" x14ac:dyDescent="0.35">
      <c r="A30" s="50"/>
      <c r="B30" s="50"/>
      <c r="C30" s="50"/>
      <c r="D30" s="50" t="s">
        <v>31</v>
      </c>
      <c r="E30" s="50"/>
      <c r="F30" s="57">
        <v>100000</v>
      </c>
      <c r="G30" s="50"/>
      <c r="H30" s="50" t="s">
        <v>16</v>
      </c>
      <c r="I30" s="50"/>
      <c r="J30" s="50" t="s">
        <v>32</v>
      </c>
      <c r="K30" s="50"/>
      <c r="L30" s="50"/>
      <c r="M30" s="50"/>
      <c r="P30" s="1" t="s">
        <v>31</v>
      </c>
      <c r="R30" s="7">
        <v>100000</v>
      </c>
      <c r="S30" s="7"/>
      <c r="T30" s="7">
        <v>0</v>
      </c>
      <c r="V30" s="50" t="s">
        <v>32</v>
      </c>
      <c r="W30" s="50"/>
      <c r="X30" s="50"/>
      <c r="Y30" s="50"/>
    </row>
    <row r="31" spans="1:25" ht="15.5" x14ac:dyDescent="0.35">
      <c r="A31" s="50"/>
      <c r="B31" s="50"/>
      <c r="C31" s="50"/>
      <c r="D31" s="50" t="s">
        <v>33</v>
      </c>
      <c r="E31" s="50"/>
      <c r="F31" s="57">
        <v>20000</v>
      </c>
      <c r="G31" s="50"/>
      <c r="H31" s="50" t="s">
        <v>16</v>
      </c>
      <c r="I31" s="50"/>
      <c r="J31" s="50" t="s">
        <v>34</v>
      </c>
      <c r="K31" s="50"/>
      <c r="L31" s="50"/>
      <c r="M31" s="50"/>
      <c r="P31" s="1" t="s">
        <v>33</v>
      </c>
      <c r="R31" s="7">
        <v>20000</v>
      </c>
      <c r="S31" s="7"/>
      <c r="T31" s="7">
        <v>0</v>
      </c>
      <c r="V31" s="50" t="s">
        <v>34</v>
      </c>
      <c r="W31" s="50"/>
      <c r="X31" s="50"/>
      <c r="Y31" s="50"/>
    </row>
    <row r="32" spans="1:25" ht="15.5" x14ac:dyDescent="0.35">
      <c r="A32" s="50"/>
      <c r="B32" s="50"/>
      <c r="C32" s="50"/>
      <c r="D32" s="50" t="s">
        <v>35</v>
      </c>
      <c r="E32" s="50"/>
      <c r="F32" s="57">
        <v>5000</v>
      </c>
      <c r="G32" s="50"/>
      <c r="H32" s="57">
        <v>5000</v>
      </c>
      <c r="I32" s="50"/>
      <c r="J32" s="50"/>
      <c r="K32" s="50"/>
      <c r="L32" s="50"/>
      <c r="M32" s="50"/>
      <c r="P32" s="1" t="s">
        <v>35</v>
      </c>
      <c r="R32" s="7">
        <v>5000</v>
      </c>
      <c r="S32" s="7"/>
      <c r="T32" s="7">
        <v>5000</v>
      </c>
      <c r="V32" s="50" t="s">
        <v>36</v>
      </c>
      <c r="W32" s="50"/>
      <c r="X32" s="50"/>
      <c r="Y32" s="50"/>
    </row>
    <row r="33" spans="1:25" ht="15.5" x14ac:dyDescent="0.35">
      <c r="A33" s="50"/>
      <c r="B33" s="50"/>
      <c r="C33" s="50"/>
      <c r="D33" s="50" t="s">
        <v>37</v>
      </c>
      <c r="E33" s="50"/>
      <c r="F33" s="57">
        <v>30000</v>
      </c>
      <c r="G33" s="50"/>
      <c r="H33" s="50" t="s">
        <v>16</v>
      </c>
      <c r="I33" s="50"/>
      <c r="J33" s="50" t="s">
        <v>38</v>
      </c>
      <c r="K33" s="50"/>
      <c r="L33" s="50"/>
      <c r="M33" s="50"/>
      <c r="P33" s="1" t="s">
        <v>37</v>
      </c>
      <c r="R33" s="7">
        <v>30000</v>
      </c>
      <c r="S33" s="7"/>
      <c r="T33" s="7">
        <v>0</v>
      </c>
      <c r="V33" s="50" t="s">
        <v>38</v>
      </c>
      <c r="W33" s="50"/>
      <c r="X33" s="50"/>
      <c r="Y33" s="50"/>
    </row>
    <row r="34" spans="1:25" ht="15.5" x14ac:dyDescent="0.35">
      <c r="A34" s="50"/>
      <c r="B34" s="50"/>
      <c r="C34" s="50"/>
      <c r="D34" s="50"/>
      <c r="E34" s="50"/>
      <c r="F34" s="50"/>
      <c r="G34" s="50"/>
      <c r="H34" s="50"/>
      <c r="I34" s="50"/>
      <c r="J34" s="50"/>
      <c r="K34" s="50"/>
      <c r="L34" s="50"/>
      <c r="M34" s="50"/>
      <c r="R34" s="7"/>
      <c r="S34" s="7"/>
      <c r="T34" s="7"/>
      <c r="V34" s="50"/>
      <c r="W34" s="50"/>
      <c r="X34" s="50"/>
      <c r="Y34" s="50"/>
    </row>
    <row r="35" spans="1:25" ht="15.5" x14ac:dyDescent="0.35">
      <c r="A35" s="50"/>
      <c r="B35" s="50"/>
      <c r="C35" s="50" t="s">
        <v>39</v>
      </c>
      <c r="D35" s="50"/>
      <c r="E35" s="50"/>
      <c r="F35" s="50"/>
      <c r="G35" s="50"/>
      <c r="H35" s="50"/>
      <c r="I35" s="50"/>
      <c r="J35" s="50"/>
      <c r="K35" s="50"/>
      <c r="L35" s="50"/>
      <c r="M35" s="50"/>
      <c r="O35" s="1" t="s">
        <v>39</v>
      </c>
      <c r="R35" s="7"/>
      <c r="S35" s="7"/>
      <c r="T35" s="7"/>
      <c r="V35" s="50"/>
      <c r="W35" s="50"/>
      <c r="X35" s="50"/>
      <c r="Y35" s="50"/>
    </row>
    <row r="36" spans="1:25" ht="15.5" x14ac:dyDescent="0.35">
      <c r="A36" s="50"/>
      <c r="B36" s="50"/>
      <c r="C36" s="50"/>
      <c r="D36" s="50" t="s">
        <v>40</v>
      </c>
      <c r="E36" s="50"/>
      <c r="F36" s="57">
        <v>32000</v>
      </c>
      <c r="G36" s="50"/>
      <c r="H36" s="57">
        <v>32000</v>
      </c>
      <c r="I36" s="50"/>
      <c r="J36" s="50"/>
      <c r="K36" s="50"/>
      <c r="L36" s="50"/>
      <c r="M36" s="50"/>
      <c r="P36" s="1" t="s">
        <v>40</v>
      </c>
      <c r="R36" s="7">
        <v>32000</v>
      </c>
      <c r="S36" s="7"/>
      <c r="T36" s="7">
        <v>32000</v>
      </c>
      <c r="V36" s="50" t="s">
        <v>41</v>
      </c>
      <c r="W36" s="50"/>
      <c r="X36" s="50"/>
      <c r="Y36" s="50"/>
    </row>
    <row r="37" spans="1:25" ht="15.5" x14ac:dyDescent="0.35">
      <c r="A37" s="50"/>
      <c r="B37" s="50"/>
      <c r="C37" s="50"/>
      <c r="D37" s="50" t="s">
        <v>42</v>
      </c>
      <c r="E37" s="50"/>
      <c r="F37" s="50" t="s">
        <v>16</v>
      </c>
      <c r="G37" s="50"/>
      <c r="H37" s="50" t="s">
        <v>16</v>
      </c>
      <c r="I37" s="50"/>
      <c r="J37" s="50"/>
      <c r="K37" s="50"/>
      <c r="L37" s="50"/>
      <c r="M37" s="50"/>
      <c r="P37" s="1" t="s">
        <v>42</v>
      </c>
      <c r="R37" s="7">
        <v>0</v>
      </c>
      <c r="S37" s="7"/>
      <c r="T37" s="7">
        <v>0</v>
      </c>
      <c r="V37" s="50"/>
      <c r="W37" s="50"/>
      <c r="X37" s="50"/>
      <c r="Y37" s="50"/>
    </row>
    <row r="38" spans="1:25" ht="15.5" x14ac:dyDescent="0.35">
      <c r="A38" s="50"/>
      <c r="B38" s="50"/>
      <c r="C38" s="50"/>
      <c r="D38" s="50"/>
      <c r="E38" s="50"/>
      <c r="F38" s="50"/>
      <c r="G38" s="50"/>
      <c r="H38" s="50"/>
      <c r="I38" s="50"/>
      <c r="J38" s="50"/>
      <c r="K38" s="50"/>
      <c r="L38" s="50"/>
      <c r="M38" s="50"/>
      <c r="V38" s="50"/>
      <c r="W38" s="50"/>
      <c r="X38" s="50"/>
      <c r="Y38" s="50"/>
    </row>
    <row r="39" spans="1:25" ht="15.5" x14ac:dyDescent="0.35">
      <c r="A39" s="50"/>
      <c r="B39" s="50"/>
      <c r="C39" s="50"/>
      <c r="D39" s="50"/>
      <c r="E39" s="50"/>
      <c r="F39" s="50"/>
      <c r="G39" s="50"/>
      <c r="H39" s="50"/>
      <c r="I39" s="50"/>
      <c r="J39" s="50"/>
      <c r="K39" s="50"/>
      <c r="L39" s="50"/>
      <c r="M39" s="50"/>
      <c r="V39" s="50"/>
      <c r="W39" s="50"/>
      <c r="X39" s="50"/>
      <c r="Y39" s="50"/>
    </row>
    <row r="40" spans="1:25" ht="15.5" x14ac:dyDescent="0.35">
      <c r="A40" s="50"/>
      <c r="B40" s="50"/>
      <c r="C40" s="50" t="s">
        <v>43</v>
      </c>
      <c r="D40" s="50"/>
      <c r="E40" s="50"/>
      <c r="F40" s="50"/>
      <c r="G40" s="50"/>
      <c r="H40" s="50"/>
      <c r="I40" s="50"/>
      <c r="J40" s="50"/>
      <c r="K40" s="50"/>
      <c r="L40" s="50"/>
      <c r="M40" s="50"/>
      <c r="O40" s="1" t="s">
        <v>43</v>
      </c>
      <c r="V40" s="50"/>
      <c r="W40" s="50"/>
      <c r="X40" s="50"/>
      <c r="Y40" s="50"/>
    </row>
    <row r="41" spans="1:25" ht="15.5" x14ac:dyDescent="0.35">
      <c r="A41" s="50"/>
      <c r="B41" s="50"/>
      <c r="C41" s="50"/>
      <c r="D41" s="50" t="s">
        <v>44</v>
      </c>
      <c r="E41" s="50"/>
      <c r="F41" s="50" t="s">
        <v>16</v>
      </c>
      <c r="G41" s="50"/>
      <c r="H41" s="50" t="s">
        <v>16</v>
      </c>
      <c r="I41" s="50"/>
      <c r="J41" s="50"/>
      <c r="K41" s="50"/>
      <c r="L41" s="50"/>
      <c r="M41" s="50"/>
      <c r="P41" s="1" t="s">
        <v>44</v>
      </c>
      <c r="R41" s="2">
        <v>0</v>
      </c>
      <c r="T41" s="2">
        <v>0</v>
      </c>
      <c r="V41" s="50"/>
      <c r="W41" s="50"/>
      <c r="X41" s="50"/>
      <c r="Y41" s="50"/>
    </row>
    <row r="42" spans="1:25" ht="15.5" x14ac:dyDescent="0.35">
      <c r="A42" s="50"/>
      <c r="B42" s="50"/>
      <c r="C42" s="50"/>
      <c r="D42" s="50" t="s">
        <v>45</v>
      </c>
      <c r="E42" s="50"/>
      <c r="F42" s="50" t="s">
        <v>16</v>
      </c>
      <c r="G42" s="50"/>
      <c r="H42" s="50" t="s">
        <v>16</v>
      </c>
      <c r="I42" s="50"/>
      <c r="J42" s="50"/>
      <c r="K42" s="50"/>
      <c r="L42" s="50"/>
      <c r="M42" s="50"/>
      <c r="P42" s="1" t="s">
        <v>45</v>
      </c>
      <c r="R42" s="2">
        <v>0</v>
      </c>
      <c r="T42" s="2">
        <v>0</v>
      </c>
      <c r="V42" s="50"/>
      <c r="W42" s="50"/>
      <c r="X42" s="50"/>
      <c r="Y42" s="50"/>
    </row>
    <row r="43" spans="1:25" ht="15.5" x14ac:dyDescent="0.35">
      <c r="A43" s="50"/>
      <c r="B43" s="50"/>
      <c r="C43" s="50"/>
      <c r="D43" s="50" t="s">
        <v>46</v>
      </c>
      <c r="E43" s="50"/>
      <c r="F43" s="50" t="s">
        <v>16</v>
      </c>
      <c r="G43" s="50"/>
      <c r="H43" s="50" t="s">
        <v>16</v>
      </c>
      <c r="I43" s="50"/>
      <c r="J43" s="50"/>
      <c r="K43" s="50"/>
      <c r="L43" s="50"/>
      <c r="M43" s="50"/>
      <c r="P43" s="1" t="s">
        <v>46</v>
      </c>
      <c r="R43" s="2">
        <v>0</v>
      </c>
      <c r="T43" s="2">
        <v>0</v>
      </c>
      <c r="V43" s="50"/>
      <c r="W43" s="50"/>
      <c r="X43" s="50"/>
      <c r="Y43" s="50"/>
    </row>
    <row r="44" spans="1:25" ht="15.5" x14ac:dyDescent="0.35">
      <c r="A44" s="50"/>
      <c r="B44" s="50"/>
      <c r="C44" s="50"/>
      <c r="D44" s="50" t="s">
        <v>47</v>
      </c>
      <c r="E44" s="50"/>
      <c r="F44" s="50" t="s">
        <v>16</v>
      </c>
      <c r="G44" s="50"/>
      <c r="H44" s="50" t="s">
        <v>16</v>
      </c>
      <c r="I44" s="50"/>
      <c r="J44" s="50"/>
      <c r="K44" s="50"/>
      <c r="L44" s="50"/>
      <c r="M44" s="50"/>
      <c r="P44" s="1" t="s">
        <v>47</v>
      </c>
      <c r="R44" s="2">
        <v>0</v>
      </c>
      <c r="T44" s="2">
        <v>0</v>
      </c>
      <c r="V44" s="50"/>
      <c r="W44" s="50"/>
      <c r="X44" s="50"/>
      <c r="Y44" s="50"/>
    </row>
    <row r="45" spans="1:25" ht="15.5" x14ac:dyDescent="0.35">
      <c r="A45" s="50"/>
      <c r="B45" s="50"/>
      <c r="C45" s="50"/>
      <c r="D45" s="50"/>
      <c r="E45" s="50"/>
      <c r="F45" s="50"/>
      <c r="G45" s="50"/>
      <c r="H45" s="50"/>
      <c r="I45" s="50"/>
      <c r="J45" s="50"/>
      <c r="K45" s="50"/>
      <c r="L45" s="50"/>
      <c r="M45" s="50"/>
      <c r="V45" s="51"/>
      <c r="W45" s="50"/>
      <c r="X45" s="50"/>
      <c r="Y45" s="50"/>
    </row>
    <row r="46" spans="1:25" ht="15.5" x14ac:dyDescent="0.35">
      <c r="A46" s="50"/>
      <c r="B46" s="50"/>
      <c r="C46" s="50" t="s">
        <v>48</v>
      </c>
      <c r="D46" s="50"/>
      <c r="E46" s="50"/>
      <c r="F46" s="50"/>
      <c r="G46" s="50"/>
      <c r="H46" s="50"/>
      <c r="I46" s="50"/>
      <c r="J46" s="50"/>
      <c r="K46" s="50"/>
      <c r="L46" s="50"/>
      <c r="M46" s="50"/>
      <c r="O46" s="1" t="s">
        <v>48</v>
      </c>
      <c r="V46" s="51"/>
      <c r="W46" s="50"/>
      <c r="X46" s="50"/>
      <c r="Y46" s="50"/>
    </row>
    <row r="47" spans="1:25" ht="15.5" x14ac:dyDescent="0.35">
      <c r="A47" s="50"/>
      <c r="B47" s="50"/>
      <c r="C47" s="50"/>
      <c r="D47" s="50" t="s">
        <v>49</v>
      </c>
      <c r="E47" s="50"/>
      <c r="F47" s="57">
        <v>112750</v>
      </c>
      <c r="G47" s="50"/>
      <c r="H47" s="57">
        <v>113750</v>
      </c>
      <c r="I47" s="50"/>
      <c r="J47" s="58" t="s">
        <v>50</v>
      </c>
      <c r="K47" s="58"/>
      <c r="L47" s="50"/>
      <c r="M47" s="50"/>
      <c r="P47" s="1" t="s">
        <v>49</v>
      </c>
      <c r="R47" s="2">
        <v>112750</v>
      </c>
      <c r="T47" s="2">
        <v>113750</v>
      </c>
      <c r="V47" s="50" t="s">
        <v>51</v>
      </c>
      <c r="W47" s="50"/>
      <c r="X47" s="50"/>
      <c r="Y47" s="50"/>
    </row>
    <row r="48" spans="1:25" ht="15.5" x14ac:dyDescent="0.35">
      <c r="A48" s="50"/>
      <c r="B48" s="50"/>
      <c r="C48" s="50"/>
      <c r="D48" s="50" t="s">
        <v>52</v>
      </c>
      <c r="E48" s="50"/>
      <c r="F48" s="57">
        <v>45000</v>
      </c>
      <c r="G48" s="50"/>
      <c r="H48" s="57">
        <v>45000</v>
      </c>
      <c r="I48" s="50"/>
      <c r="J48" s="44" t="s">
        <v>53</v>
      </c>
      <c r="K48" s="50"/>
      <c r="L48" s="50"/>
      <c r="M48" s="50"/>
      <c r="P48" s="1" t="s">
        <v>52</v>
      </c>
      <c r="R48" s="7">
        <v>45000</v>
      </c>
      <c r="S48" s="7"/>
      <c r="T48" s="7">
        <v>45000</v>
      </c>
      <c r="V48" s="50"/>
      <c r="W48" s="50"/>
      <c r="X48" s="50"/>
      <c r="Y48" s="50"/>
    </row>
    <row r="49" spans="1:25" ht="15.5" x14ac:dyDescent="0.35">
      <c r="A49" s="50"/>
      <c r="B49" s="50"/>
      <c r="C49" s="50"/>
      <c r="D49" s="50" t="s">
        <v>54</v>
      </c>
      <c r="E49" s="50"/>
      <c r="F49" s="50">
        <v>250</v>
      </c>
      <c r="G49" s="50"/>
      <c r="H49" s="50">
        <v>250</v>
      </c>
      <c r="I49" s="50"/>
      <c r="J49" s="58" t="s">
        <v>55</v>
      </c>
      <c r="K49" s="50"/>
      <c r="L49" s="50"/>
      <c r="M49" s="50"/>
      <c r="P49" s="1" t="s">
        <v>54</v>
      </c>
      <c r="R49" s="2">
        <v>250</v>
      </c>
      <c r="T49" s="2">
        <v>250</v>
      </c>
      <c r="V49" s="50" t="s">
        <v>56</v>
      </c>
      <c r="W49" s="50"/>
      <c r="X49" s="50"/>
      <c r="Y49" s="50"/>
    </row>
    <row r="50" spans="1:25" ht="15.5" x14ac:dyDescent="0.35">
      <c r="A50" s="50"/>
      <c r="B50" s="50"/>
      <c r="C50" s="50"/>
      <c r="D50" s="50" t="s">
        <v>57</v>
      </c>
      <c r="E50" s="50"/>
      <c r="F50" s="57">
        <v>7000</v>
      </c>
      <c r="G50" s="50"/>
      <c r="H50" s="57">
        <v>8000</v>
      </c>
      <c r="I50" s="50"/>
      <c r="J50" s="50"/>
      <c r="K50" s="50"/>
      <c r="L50" s="50"/>
      <c r="M50" s="50"/>
      <c r="P50" s="1" t="s">
        <v>57</v>
      </c>
      <c r="R50" s="2">
        <v>7000</v>
      </c>
      <c r="T50" s="2">
        <v>8000</v>
      </c>
      <c r="V50" s="50"/>
      <c r="W50" s="50"/>
      <c r="X50" s="50"/>
      <c r="Y50" s="50"/>
    </row>
    <row r="51" spans="1:25" ht="15.5" x14ac:dyDescent="0.35">
      <c r="A51" s="50"/>
      <c r="B51" s="50"/>
      <c r="C51" s="50"/>
      <c r="D51" s="50"/>
      <c r="E51" s="50"/>
      <c r="F51" s="50"/>
      <c r="G51" s="50"/>
      <c r="H51" s="50"/>
      <c r="I51" s="50"/>
      <c r="J51" s="50"/>
      <c r="K51" s="50"/>
      <c r="L51" s="50"/>
      <c r="M51" s="50"/>
      <c r="V51" s="50"/>
      <c r="W51" s="50"/>
      <c r="X51" s="50"/>
      <c r="Y51" s="50"/>
    </row>
    <row r="52" spans="1:25" ht="15.5" x14ac:dyDescent="0.35">
      <c r="A52" s="50"/>
      <c r="B52" s="50"/>
      <c r="C52" s="59" t="s">
        <v>58</v>
      </c>
      <c r="D52" s="59"/>
      <c r="E52" s="59" t="s">
        <v>59</v>
      </c>
      <c r="F52" s="60">
        <f>SUM(F5:F51)</f>
        <v>1428000</v>
      </c>
      <c r="G52" s="59" t="s">
        <v>59</v>
      </c>
      <c r="H52" s="60">
        <f>SUM(H5:H51)</f>
        <v>1298000</v>
      </c>
      <c r="I52" s="50"/>
      <c r="J52" s="50" t="s">
        <v>60</v>
      </c>
      <c r="K52" s="50"/>
      <c r="L52" s="50"/>
      <c r="M52" s="50"/>
      <c r="O52" s="8" t="s">
        <v>58</v>
      </c>
      <c r="P52" s="8"/>
      <c r="Q52" s="8"/>
      <c r="R52" s="9">
        <f>SUM(R6:R50)</f>
        <v>1428000</v>
      </c>
      <c r="S52" s="10"/>
      <c r="T52" s="9">
        <f>SUM(T6:T50)</f>
        <v>1298000</v>
      </c>
      <c r="V52" s="50"/>
      <c r="W52" s="50"/>
      <c r="X52" s="50"/>
      <c r="Y52" s="50"/>
    </row>
    <row r="53" spans="1:25" ht="15.5" x14ac:dyDescent="0.35">
      <c r="A53" s="50"/>
      <c r="B53" s="50"/>
      <c r="C53" s="50"/>
      <c r="D53" s="50"/>
      <c r="E53" s="50"/>
      <c r="F53" s="50"/>
      <c r="G53" s="50"/>
      <c r="H53" s="50"/>
      <c r="I53" s="50"/>
      <c r="J53" s="50"/>
      <c r="K53" s="50"/>
      <c r="L53" s="50"/>
      <c r="M53" s="50"/>
      <c r="V53" s="50"/>
      <c r="W53" s="50"/>
      <c r="X53" s="50"/>
      <c r="Y53" s="50"/>
    </row>
    <row r="54" spans="1:25" ht="15.5" x14ac:dyDescent="0.35">
      <c r="A54" s="50"/>
      <c r="B54" s="50" t="s">
        <v>61</v>
      </c>
      <c r="C54" s="50"/>
      <c r="D54" s="50"/>
      <c r="E54" s="50"/>
      <c r="F54" s="50"/>
      <c r="G54" s="50"/>
      <c r="H54" s="50"/>
      <c r="I54" s="50"/>
      <c r="J54" s="50"/>
      <c r="K54" s="50"/>
      <c r="L54" s="50"/>
      <c r="M54" s="50"/>
      <c r="N54" s="1" t="s">
        <v>61</v>
      </c>
      <c r="V54" s="50"/>
      <c r="W54" s="50"/>
      <c r="X54" s="50"/>
      <c r="Y54" s="50"/>
    </row>
    <row r="55" spans="1:25" ht="15.5" x14ac:dyDescent="0.35">
      <c r="A55" s="50"/>
      <c r="B55" s="50"/>
      <c r="C55" s="50" t="s">
        <v>57</v>
      </c>
      <c r="D55" s="50"/>
      <c r="E55" s="50"/>
      <c r="F55" s="57">
        <v>5200</v>
      </c>
      <c r="G55" s="50"/>
      <c r="H55" s="57">
        <v>7700</v>
      </c>
      <c r="I55" s="50"/>
      <c r="J55" s="58" t="s">
        <v>55</v>
      </c>
      <c r="K55" s="50"/>
      <c r="L55" s="50"/>
      <c r="M55" s="50"/>
      <c r="O55" s="1" t="s">
        <v>57</v>
      </c>
      <c r="R55" s="2">
        <v>5200</v>
      </c>
      <c r="T55" s="2">
        <v>7700</v>
      </c>
      <c r="V55" s="50"/>
      <c r="W55" s="50"/>
      <c r="X55" s="50"/>
      <c r="Y55" s="50"/>
    </row>
    <row r="56" spans="1:25" ht="15.5" x14ac:dyDescent="0.35">
      <c r="A56" s="50"/>
      <c r="B56" s="50"/>
      <c r="C56" s="50" t="s">
        <v>62</v>
      </c>
      <c r="D56" s="50"/>
      <c r="E56" s="50"/>
      <c r="F56" s="50">
        <v>300</v>
      </c>
      <c r="G56" s="50"/>
      <c r="H56" s="50">
        <v>300</v>
      </c>
      <c r="I56" s="50"/>
      <c r="J56" s="58" t="s">
        <v>55</v>
      </c>
      <c r="K56" s="50"/>
      <c r="L56" s="50"/>
      <c r="M56" s="50"/>
      <c r="O56" s="1" t="s">
        <v>62</v>
      </c>
      <c r="R56" s="2">
        <v>300</v>
      </c>
      <c r="T56" s="2">
        <v>300</v>
      </c>
      <c r="V56" s="50"/>
      <c r="W56" s="50"/>
      <c r="X56" s="50"/>
      <c r="Y56" s="50"/>
    </row>
    <row r="57" spans="1:25" ht="15.5" x14ac:dyDescent="0.35">
      <c r="A57" s="50"/>
      <c r="B57" s="50"/>
      <c r="C57" s="50" t="s">
        <v>63</v>
      </c>
      <c r="D57" s="50"/>
      <c r="E57" s="50"/>
      <c r="F57" s="57">
        <v>1500</v>
      </c>
      <c r="G57" s="50"/>
      <c r="H57" s="50" t="s">
        <v>16</v>
      </c>
      <c r="I57" s="50"/>
      <c r="J57" s="50"/>
      <c r="K57" s="50"/>
      <c r="L57" s="50"/>
      <c r="M57" s="50"/>
      <c r="O57" s="1" t="s">
        <v>63</v>
      </c>
      <c r="R57" s="2">
        <v>1500</v>
      </c>
      <c r="T57" s="2">
        <v>0</v>
      </c>
      <c r="V57" s="50" t="s">
        <v>64</v>
      </c>
      <c r="W57" s="50"/>
      <c r="X57" s="50"/>
      <c r="Y57" s="50"/>
    </row>
    <row r="58" spans="1:25" ht="15.5" x14ac:dyDescent="0.35">
      <c r="A58" s="50"/>
      <c r="B58" s="50"/>
      <c r="C58" s="59" t="s">
        <v>65</v>
      </c>
      <c r="D58" s="59"/>
      <c r="E58" s="59" t="s">
        <v>59</v>
      </c>
      <c r="F58" s="60">
        <f>SUM(F55:F57)</f>
        <v>7000</v>
      </c>
      <c r="G58" s="59" t="s">
        <v>59</v>
      </c>
      <c r="H58" s="60">
        <f>SUM(H55:H57)</f>
        <v>8000</v>
      </c>
      <c r="I58" s="50"/>
      <c r="J58" s="50"/>
      <c r="K58" s="50"/>
      <c r="L58" s="50"/>
      <c r="M58" s="50"/>
      <c r="O58" s="8" t="s">
        <v>65</v>
      </c>
      <c r="P58" s="8"/>
      <c r="Q58" s="8"/>
      <c r="R58" s="9">
        <f>SUM(R55:R57)</f>
        <v>7000</v>
      </c>
      <c r="S58" s="10"/>
      <c r="T58" s="9">
        <f>SUM(T55:T57)</f>
        <v>8000</v>
      </c>
      <c r="V58" s="50"/>
      <c r="W58" s="50"/>
      <c r="X58" s="50"/>
      <c r="Y58" s="50"/>
    </row>
    <row r="59" spans="1:25" ht="15.5" x14ac:dyDescent="0.35">
      <c r="A59" s="50"/>
      <c r="B59" s="50"/>
      <c r="C59" s="50"/>
      <c r="D59" s="50"/>
      <c r="E59" s="50"/>
      <c r="F59" s="50"/>
      <c r="G59" s="50"/>
      <c r="H59" s="50"/>
      <c r="I59" s="50"/>
      <c r="J59" s="50"/>
      <c r="K59" s="50"/>
      <c r="L59" s="50"/>
      <c r="M59" s="50"/>
      <c r="V59" s="50"/>
      <c r="W59" s="50"/>
      <c r="X59" s="50"/>
      <c r="Y59" s="50"/>
    </row>
    <row r="60" spans="1:25" ht="15.5" x14ac:dyDescent="0.35">
      <c r="A60" s="50"/>
      <c r="B60" s="61" t="s">
        <v>66</v>
      </c>
      <c r="C60" s="61"/>
      <c r="D60" s="61"/>
      <c r="E60" s="62" t="s">
        <v>59</v>
      </c>
      <c r="F60" s="63">
        <f>F52-F58</f>
        <v>1421000</v>
      </c>
      <c r="G60" s="62" t="s">
        <v>59</v>
      </c>
      <c r="H60" s="63">
        <f>H52-H58</f>
        <v>1290000</v>
      </c>
      <c r="I60" s="50"/>
      <c r="J60" s="50"/>
      <c r="K60" s="50"/>
      <c r="L60" s="50"/>
      <c r="M60" s="50"/>
      <c r="N60" s="11" t="s">
        <v>66</v>
      </c>
      <c r="O60" s="12"/>
      <c r="P60" s="12"/>
      <c r="Q60" s="12"/>
      <c r="R60" s="13">
        <f>R52-R58</f>
        <v>1421000</v>
      </c>
      <c r="S60" s="14"/>
      <c r="T60" s="13">
        <f>T52-T58</f>
        <v>1290000</v>
      </c>
      <c r="V60" s="50"/>
      <c r="W60" s="50"/>
      <c r="X60" s="50"/>
      <c r="Y60" s="50"/>
    </row>
    <row r="61" spans="1:25" s="15" customFormat="1" ht="15.5" x14ac:dyDescent="0.35">
      <c r="A61" s="52"/>
      <c r="B61" s="52"/>
      <c r="C61" s="52"/>
      <c r="D61" s="52"/>
      <c r="E61" s="52"/>
      <c r="F61" s="52"/>
      <c r="G61" s="52"/>
      <c r="H61" s="52"/>
      <c r="I61" s="52"/>
      <c r="J61" s="52"/>
      <c r="K61" s="52"/>
      <c r="L61" s="52"/>
      <c r="M61" s="52"/>
      <c r="R61" s="16"/>
      <c r="S61" s="16"/>
      <c r="T61" s="16"/>
      <c r="V61" s="52"/>
      <c r="W61" s="52"/>
      <c r="X61" s="52"/>
      <c r="Y61" s="52"/>
    </row>
    <row r="62" spans="1:25" ht="15.5" x14ac:dyDescent="0.35">
      <c r="A62" s="50"/>
      <c r="B62" s="52" t="s">
        <v>67</v>
      </c>
      <c r="C62" s="52"/>
      <c r="D62" s="52"/>
      <c r="E62" s="50"/>
      <c r="F62" s="50"/>
      <c r="G62" s="50"/>
      <c r="H62" s="50"/>
      <c r="I62" s="50"/>
      <c r="J62" s="50"/>
      <c r="K62" s="50"/>
      <c r="L62" s="50"/>
      <c r="M62" s="50"/>
      <c r="N62" s="15" t="s">
        <v>67</v>
      </c>
      <c r="V62" s="50"/>
      <c r="W62" s="50"/>
      <c r="X62" s="50"/>
      <c r="Y62" s="50"/>
    </row>
    <row r="63" spans="1:25" ht="15.5" x14ac:dyDescent="0.35">
      <c r="A63" s="50"/>
      <c r="B63" s="50"/>
      <c r="C63" s="52" t="s">
        <v>68</v>
      </c>
      <c r="D63" s="52"/>
      <c r="E63" s="50"/>
      <c r="F63" s="50"/>
      <c r="G63" s="50"/>
      <c r="H63" s="50"/>
      <c r="I63" s="50"/>
      <c r="J63" s="50"/>
      <c r="K63" s="50"/>
      <c r="L63" s="50"/>
      <c r="M63" s="50"/>
      <c r="O63" s="15" t="s">
        <v>68</v>
      </c>
      <c r="V63" s="50"/>
      <c r="W63" s="50"/>
      <c r="X63" s="50"/>
      <c r="Y63" s="50"/>
    </row>
    <row r="64" spans="1:25" ht="15.5" x14ac:dyDescent="0.35">
      <c r="A64" s="50"/>
      <c r="B64" s="50"/>
      <c r="C64" s="50" t="s">
        <v>69</v>
      </c>
      <c r="D64" s="50"/>
      <c r="E64" s="50"/>
      <c r="F64" s="50"/>
      <c r="G64" s="50"/>
      <c r="H64" s="50"/>
      <c r="I64" s="50"/>
      <c r="J64" s="50"/>
      <c r="K64" s="50"/>
      <c r="L64" s="50"/>
      <c r="M64" s="50"/>
      <c r="O64" s="1" t="s">
        <v>69</v>
      </c>
      <c r="V64" s="50"/>
      <c r="W64" s="50"/>
      <c r="X64" s="50"/>
      <c r="Y64" s="50"/>
    </row>
    <row r="65" spans="1:25" ht="15.5" x14ac:dyDescent="0.35">
      <c r="A65" s="50"/>
      <c r="B65" s="50"/>
      <c r="C65" s="50"/>
      <c r="D65" s="64" t="s">
        <v>70</v>
      </c>
      <c r="E65" s="64" t="s">
        <v>59</v>
      </c>
      <c r="F65" s="65">
        <v>492220</v>
      </c>
      <c r="G65" s="64" t="s">
        <v>59</v>
      </c>
      <c r="H65" s="65">
        <v>506990</v>
      </c>
      <c r="I65" s="50"/>
      <c r="J65" s="50"/>
      <c r="K65" s="50"/>
      <c r="L65" s="50"/>
      <c r="M65" s="50"/>
      <c r="P65" s="24" t="s">
        <v>70</v>
      </c>
      <c r="Q65" s="24"/>
      <c r="R65" s="27">
        <v>492220</v>
      </c>
      <c r="S65" s="27"/>
      <c r="T65" s="27">
        <v>506990</v>
      </c>
      <c r="V65" s="50" t="s">
        <v>71</v>
      </c>
      <c r="W65" s="50"/>
      <c r="X65" s="50"/>
      <c r="Y65" s="50"/>
    </row>
    <row r="66" spans="1:25" ht="15.5" x14ac:dyDescent="0.35">
      <c r="A66" s="50"/>
      <c r="B66" s="50"/>
      <c r="C66" s="50"/>
      <c r="D66" s="64" t="s">
        <v>72</v>
      </c>
      <c r="E66" s="64" t="s">
        <v>59</v>
      </c>
      <c r="F66" s="65">
        <v>33400</v>
      </c>
      <c r="G66" s="64" t="s">
        <v>59</v>
      </c>
      <c r="H66" s="65">
        <v>34400</v>
      </c>
      <c r="I66" s="50"/>
      <c r="J66" s="50"/>
      <c r="K66" s="50"/>
      <c r="L66" s="50"/>
      <c r="M66" s="50"/>
      <c r="P66" s="24" t="s">
        <v>72</v>
      </c>
      <c r="Q66" s="24"/>
      <c r="R66" s="27">
        <v>33400</v>
      </c>
      <c r="S66" s="27"/>
      <c r="T66" s="27">
        <v>34400</v>
      </c>
      <c r="V66" s="50" t="s">
        <v>71</v>
      </c>
      <c r="W66" s="50"/>
      <c r="X66" s="50"/>
      <c r="Y66" s="50"/>
    </row>
    <row r="67" spans="1:25" ht="15.5" x14ac:dyDescent="0.35">
      <c r="A67" s="50"/>
      <c r="B67" s="50"/>
      <c r="C67" s="50"/>
      <c r="D67" s="64" t="s">
        <v>73</v>
      </c>
      <c r="E67" s="64" t="s">
        <v>59</v>
      </c>
      <c r="F67" s="65">
        <v>42720</v>
      </c>
      <c r="G67" s="64" t="s">
        <v>59</v>
      </c>
      <c r="H67" s="65">
        <v>44000</v>
      </c>
      <c r="I67" s="50"/>
      <c r="J67" s="50"/>
      <c r="K67" s="50"/>
      <c r="L67" s="50"/>
      <c r="M67" s="50"/>
      <c r="P67" s="24" t="s">
        <v>73</v>
      </c>
      <c r="Q67" s="24"/>
      <c r="R67" s="27">
        <v>42720</v>
      </c>
      <c r="S67" s="27"/>
      <c r="T67" s="27">
        <v>44000</v>
      </c>
      <c r="V67" s="50" t="s">
        <v>74</v>
      </c>
      <c r="W67" s="50"/>
      <c r="X67" s="50"/>
      <c r="Y67" s="50"/>
    </row>
    <row r="68" spans="1:25" ht="15.5" x14ac:dyDescent="0.35">
      <c r="A68" s="50"/>
      <c r="B68" s="50"/>
      <c r="C68" s="50"/>
      <c r="D68" s="64" t="s">
        <v>75</v>
      </c>
      <c r="E68" s="64" t="s">
        <v>59</v>
      </c>
      <c r="F68" s="65">
        <v>24310</v>
      </c>
      <c r="G68" s="64" t="s">
        <v>59</v>
      </c>
      <c r="H68" s="65">
        <v>26010</v>
      </c>
      <c r="I68" s="50"/>
      <c r="J68" s="58" t="s">
        <v>55</v>
      </c>
      <c r="K68" s="50"/>
      <c r="L68" s="50"/>
      <c r="M68" s="50"/>
      <c r="P68" s="24" t="s">
        <v>75</v>
      </c>
      <c r="Q68" s="24"/>
      <c r="R68" s="27">
        <v>24310</v>
      </c>
      <c r="S68" s="27"/>
      <c r="T68" s="27">
        <v>26010</v>
      </c>
      <c r="V68" s="50" t="s">
        <v>76</v>
      </c>
      <c r="W68" s="50"/>
      <c r="X68" s="50"/>
      <c r="Y68" s="50"/>
    </row>
    <row r="69" spans="1:25" ht="15.5" x14ac:dyDescent="0.35">
      <c r="A69" s="50"/>
      <c r="B69" s="50"/>
      <c r="C69" s="50"/>
      <c r="D69" s="64" t="s">
        <v>77</v>
      </c>
      <c r="E69" s="64" t="s">
        <v>59</v>
      </c>
      <c r="F69" s="65">
        <v>1500</v>
      </c>
      <c r="G69" s="64" t="s">
        <v>59</v>
      </c>
      <c r="H69" s="65">
        <v>1750</v>
      </c>
      <c r="I69" s="50"/>
      <c r="J69" s="58" t="s">
        <v>55</v>
      </c>
      <c r="K69" s="50"/>
      <c r="L69" s="50"/>
      <c r="M69" s="50"/>
      <c r="P69" s="24" t="s">
        <v>77</v>
      </c>
      <c r="Q69" s="24"/>
      <c r="R69" s="27">
        <v>1500</v>
      </c>
      <c r="S69" s="27"/>
      <c r="T69" s="27">
        <v>1750</v>
      </c>
      <c r="V69" s="50" t="s">
        <v>78</v>
      </c>
      <c r="W69" s="50"/>
      <c r="X69" s="50"/>
      <c r="Y69" s="50"/>
    </row>
    <row r="70" spans="1:25" ht="15.5" x14ac:dyDescent="0.35">
      <c r="A70" s="50"/>
      <c r="B70" s="50"/>
      <c r="C70" s="50"/>
      <c r="D70" s="50"/>
      <c r="E70" s="50"/>
      <c r="F70" s="50"/>
      <c r="G70" s="50"/>
      <c r="H70" s="50"/>
      <c r="I70" s="50"/>
      <c r="J70" s="50"/>
      <c r="K70" s="50"/>
      <c r="L70" s="50"/>
      <c r="M70" s="50"/>
      <c r="V70" s="50"/>
      <c r="W70" s="50"/>
      <c r="X70" s="50"/>
      <c r="Y70" s="50"/>
    </row>
    <row r="71" spans="1:25" ht="15.5" x14ac:dyDescent="0.35">
      <c r="A71" s="50"/>
      <c r="B71" s="50"/>
      <c r="C71" s="50" t="s">
        <v>79</v>
      </c>
      <c r="D71" s="50"/>
      <c r="E71" s="50"/>
      <c r="F71" s="50"/>
      <c r="G71" s="50"/>
      <c r="H71" s="50"/>
      <c r="I71" s="50"/>
      <c r="J71" s="50"/>
      <c r="K71" s="50"/>
      <c r="L71" s="50"/>
      <c r="M71" s="50"/>
      <c r="O71" s="1" t="s">
        <v>79</v>
      </c>
      <c r="V71" s="50"/>
      <c r="W71" s="50"/>
      <c r="X71" s="50"/>
      <c r="Y71" s="50"/>
    </row>
    <row r="72" spans="1:25" ht="15.5" x14ac:dyDescent="0.35">
      <c r="A72" s="50"/>
      <c r="B72" s="50"/>
      <c r="C72" s="50"/>
      <c r="D72" s="66" t="s">
        <v>80</v>
      </c>
      <c r="E72" s="66" t="s">
        <v>59</v>
      </c>
      <c r="F72" s="68">
        <v>158675</v>
      </c>
      <c r="G72" s="67" t="s">
        <v>59</v>
      </c>
      <c r="H72" s="68">
        <f>128706-0.5</f>
        <v>128705.5</v>
      </c>
      <c r="I72" s="50"/>
      <c r="J72" s="104" t="s">
        <v>81</v>
      </c>
      <c r="K72" s="50"/>
      <c r="L72" s="50"/>
      <c r="M72" s="50"/>
      <c r="P72" s="26" t="s">
        <v>80</v>
      </c>
      <c r="Q72" s="26"/>
      <c r="R72" s="17"/>
      <c r="S72" s="17"/>
      <c r="T72" s="17"/>
      <c r="V72" s="96" t="s">
        <v>82</v>
      </c>
      <c r="X72" s="50"/>
      <c r="Y72" s="50"/>
    </row>
    <row r="73" spans="1:25" ht="15.5" x14ac:dyDescent="0.35">
      <c r="A73" s="50"/>
      <c r="B73" s="50"/>
      <c r="C73" s="50"/>
      <c r="D73" s="69" t="s">
        <v>83</v>
      </c>
      <c r="E73" s="69" t="s">
        <v>59</v>
      </c>
      <c r="F73" s="70">
        <v>20000</v>
      </c>
      <c r="G73" s="69" t="s">
        <v>59</v>
      </c>
      <c r="H73" s="70">
        <v>30000</v>
      </c>
      <c r="I73" s="50"/>
      <c r="J73" s="53" t="s">
        <v>84</v>
      </c>
      <c r="K73" s="53"/>
      <c r="L73" s="50"/>
      <c r="M73" s="50"/>
      <c r="P73" s="25" t="s">
        <v>83</v>
      </c>
      <c r="Q73" s="25"/>
      <c r="R73" s="29">
        <v>20000</v>
      </c>
      <c r="S73" s="29"/>
      <c r="T73" s="29">
        <v>30000</v>
      </c>
      <c r="V73" s="53" t="s">
        <v>84</v>
      </c>
      <c r="W73" s="96"/>
      <c r="X73" s="50"/>
      <c r="Y73" s="50"/>
    </row>
    <row r="74" spans="1:25" ht="15.5" x14ac:dyDescent="0.35">
      <c r="A74" s="50"/>
      <c r="B74" s="50"/>
      <c r="C74" s="50"/>
      <c r="D74" s="66" t="s">
        <v>85</v>
      </c>
      <c r="E74" s="66" t="s">
        <v>59</v>
      </c>
      <c r="F74" s="66">
        <v>500</v>
      </c>
      <c r="G74" s="66" t="s">
        <v>59</v>
      </c>
      <c r="H74" s="66">
        <v>500</v>
      </c>
      <c r="I74" s="50"/>
      <c r="J74" s="50" t="s">
        <v>86</v>
      </c>
      <c r="K74" s="50"/>
      <c r="L74" s="50"/>
      <c r="M74" s="50"/>
      <c r="P74" s="25" t="s">
        <v>85</v>
      </c>
      <c r="Q74" s="25"/>
      <c r="R74" s="29">
        <v>500</v>
      </c>
      <c r="S74" s="29"/>
      <c r="T74" s="29">
        <v>500</v>
      </c>
      <c r="V74" s="50" t="s">
        <v>87</v>
      </c>
      <c r="W74" s="96"/>
      <c r="X74" s="50"/>
      <c r="Y74" s="50"/>
    </row>
    <row r="75" spans="1:25" ht="15.5" x14ac:dyDescent="0.35">
      <c r="A75" s="50"/>
      <c r="B75" s="50"/>
      <c r="C75" s="50"/>
      <c r="D75" s="66" t="s">
        <v>88</v>
      </c>
      <c r="E75" s="66" t="s">
        <v>59</v>
      </c>
      <c r="F75" s="66">
        <v>500</v>
      </c>
      <c r="G75" s="66" t="s">
        <v>59</v>
      </c>
      <c r="H75" s="71">
        <v>3000</v>
      </c>
      <c r="I75" s="50"/>
      <c r="J75" s="50" t="s">
        <v>86</v>
      </c>
      <c r="K75" s="50"/>
      <c r="L75" s="50"/>
      <c r="M75" s="50"/>
      <c r="P75" s="25" t="s">
        <v>88</v>
      </c>
      <c r="Q75" s="25"/>
      <c r="R75" s="29">
        <v>500</v>
      </c>
      <c r="S75" s="29"/>
      <c r="T75" s="29">
        <v>750</v>
      </c>
      <c r="V75" s="50"/>
      <c r="W75" s="50"/>
      <c r="X75" s="50"/>
      <c r="Y75" s="50"/>
    </row>
    <row r="76" spans="1:25" ht="15.5" x14ac:dyDescent="0.35">
      <c r="A76" s="50"/>
      <c r="B76" s="50"/>
      <c r="C76" s="50"/>
      <c r="D76" s="66" t="s">
        <v>89</v>
      </c>
      <c r="E76" s="66" t="s">
        <v>59</v>
      </c>
      <c r="F76" s="66">
        <v>0</v>
      </c>
      <c r="G76" s="66" t="s">
        <v>59</v>
      </c>
      <c r="H76" s="66">
        <v>500</v>
      </c>
      <c r="I76" s="50"/>
      <c r="J76" s="50" t="s">
        <v>86</v>
      </c>
      <c r="K76" s="50"/>
      <c r="L76" s="50"/>
      <c r="M76" s="50"/>
      <c r="P76" s="25" t="s">
        <v>89</v>
      </c>
      <c r="Q76" s="25"/>
      <c r="R76" s="29">
        <v>0</v>
      </c>
      <c r="S76" s="29"/>
      <c r="T76" s="29">
        <v>500</v>
      </c>
      <c r="V76" s="50"/>
      <c r="W76" s="50"/>
      <c r="X76" s="50"/>
      <c r="Y76" s="50"/>
    </row>
    <row r="77" spans="1:25" ht="15.5" x14ac:dyDescent="0.35">
      <c r="A77" s="50"/>
      <c r="B77" s="50"/>
      <c r="C77" s="50"/>
      <c r="D77" s="66" t="s">
        <v>90</v>
      </c>
      <c r="E77" s="66" t="s">
        <v>59</v>
      </c>
      <c r="F77" s="66">
        <v>250</v>
      </c>
      <c r="G77" s="66" t="s">
        <v>59</v>
      </c>
      <c r="H77" s="66">
        <v>500</v>
      </c>
      <c r="I77" s="50"/>
      <c r="J77" s="50" t="s">
        <v>86</v>
      </c>
      <c r="K77" s="50"/>
      <c r="L77" s="50"/>
      <c r="M77" s="50"/>
      <c r="P77" s="25" t="s">
        <v>90</v>
      </c>
      <c r="Q77" s="25"/>
      <c r="R77" s="29">
        <v>250</v>
      </c>
      <c r="S77" s="29"/>
      <c r="T77" s="29">
        <v>500</v>
      </c>
      <c r="V77" s="50"/>
      <c r="W77" s="50"/>
      <c r="X77" s="50"/>
      <c r="Y77" s="50"/>
    </row>
    <row r="78" spans="1:25" ht="15.5" x14ac:dyDescent="0.35">
      <c r="A78" s="50"/>
      <c r="B78" s="50"/>
      <c r="C78" s="50"/>
      <c r="D78" s="69" t="s">
        <v>91</v>
      </c>
      <c r="E78" s="69" t="s">
        <v>59</v>
      </c>
      <c r="F78" s="70">
        <v>49500</v>
      </c>
      <c r="G78" s="69" t="s">
        <v>59</v>
      </c>
      <c r="H78" s="70">
        <v>1500</v>
      </c>
      <c r="I78" s="50"/>
      <c r="J78" s="50" t="s">
        <v>92</v>
      </c>
      <c r="K78" s="50"/>
      <c r="L78" s="50"/>
      <c r="M78" s="50"/>
      <c r="P78" s="25" t="s">
        <v>91</v>
      </c>
      <c r="Q78" s="25"/>
      <c r="R78" s="29">
        <v>49500</v>
      </c>
      <c r="S78" s="29"/>
      <c r="T78" s="29">
        <v>1500</v>
      </c>
      <c r="V78" s="50" t="s">
        <v>92</v>
      </c>
      <c r="W78" s="50"/>
      <c r="X78" s="50"/>
      <c r="Y78" s="50"/>
    </row>
    <row r="79" spans="1:25" ht="15.5" x14ac:dyDescent="0.35">
      <c r="A79" s="50"/>
      <c r="B79" s="50"/>
      <c r="C79" s="50"/>
      <c r="D79" s="69" t="s">
        <v>93</v>
      </c>
      <c r="E79" s="69" t="s">
        <v>59</v>
      </c>
      <c r="F79" s="70">
        <v>7500</v>
      </c>
      <c r="G79" s="69" t="s">
        <v>59</v>
      </c>
      <c r="H79" s="70">
        <v>7000</v>
      </c>
      <c r="I79" s="50"/>
      <c r="J79" s="72"/>
      <c r="K79" s="50"/>
      <c r="L79" s="50"/>
      <c r="M79" s="50"/>
      <c r="P79" s="25" t="s">
        <v>93</v>
      </c>
      <c r="Q79" s="25"/>
      <c r="R79" s="29">
        <v>7500</v>
      </c>
      <c r="S79" s="29"/>
      <c r="T79" s="29">
        <v>7500</v>
      </c>
      <c r="V79" s="50" t="s">
        <v>94</v>
      </c>
      <c r="W79" s="50"/>
      <c r="X79" s="50"/>
      <c r="Y79" s="50"/>
    </row>
    <row r="80" spans="1:25" ht="15.5" x14ac:dyDescent="0.35">
      <c r="A80" s="50"/>
      <c r="B80" s="50"/>
      <c r="C80" s="50"/>
      <c r="D80" s="69" t="s">
        <v>95</v>
      </c>
      <c r="E80" s="69" t="s">
        <v>59</v>
      </c>
      <c r="F80" s="69">
        <v>750</v>
      </c>
      <c r="G80" s="69" t="s">
        <v>59</v>
      </c>
      <c r="H80" s="69">
        <v>750</v>
      </c>
      <c r="I80" s="50"/>
      <c r="J80" s="72"/>
      <c r="K80" s="50"/>
      <c r="L80" s="50"/>
      <c r="M80" s="50"/>
      <c r="P80" s="25" t="s">
        <v>95</v>
      </c>
      <c r="Q80" s="25"/>
      <c r="R80" s="29">
        <v>750</v>
      </c>
      <c r="S80" s="29"/>
      <c r="T80" s="29">
        <v>750</v>
      </c>
      <c r="V80" s="50" t="s">
        <v>96</v>
      </c>
      <c r="W80" s="50"/>
      <c r="X80" s="50"/>
      <c r="Y80" s="50"/>
    </row>
    <row r="81" spans="1:25" ht="15.5" x14ac:dyDescent="0.35">
      <c r="A81" s="50"/>
      <c r="B81" s="50"/>
      <c r="C81" s="50"/>
      <c r="D81" s="69" t="s">
        <v>97</v>
      </c>
      <c r="E81" s="69" t="s">
        <v>59</v>
      </c>
      <c r="F81" s="69" t="s">
        <v>16</v>
      </c>
      <c r="G81" s="69" t="s">
        <v>59</v>
      </c>
      <c r="H81" s="69" t="s">
        <v>16</v>
      </c>
      <c r="I81" s="50"/>
      <c r="J81" s="72"/>
      <c r="K81" s="50"/>
      <c r="L81" s="50"/>
      <c r="M81" s="50"/>
      <c r="P81" s="25" t="s">
        <v>97</v>
      </c>
      <c r="Q81" s="25"/>
      <c r="R81" s="29">
        <v>0</v>
      </c>
      <c r="S81" s="29"/>
      <c r="T81" s="29">
        <v>0</v>
      </c>
      <c r="V81" s="50"/>
      <c r="W81" s="50"/>
      <c r="X81" s="50"/>
      <c r="Y81" s="50"/>
    </row>
    <row r="82" spans="1:25" ht="15.5" x14ac:dyDescent="0.35">
      <c r="A82" s="50"/>
      <c r="B82" s="50"/>
      <c r="C82" s="50"/>
      <c r="D82" s="69" t="s">
        <v>98</v>
      </c>
      <c r="E82" s="69" t="s">
        <v>59</v>
      </c>
      <c r="F82" s="70">
        <v>15000</v>
      </c>
      <c r="G82" s="69" t="s">
        <v>59</v>
      </c>
      <c r="H82" s="70">
        <v>15000</v>
      </c>
      <c r="I82" s="50"/>
      <c r="J82" s="72"/>
      <c r="K82" s="50"/>
      <c r="L82" s="50"/>
      <c r="M82" s="50"/>
      <c r="P82" s="25" t="s">
        <v>98</v>
      </c>
      <c r="Q82" s="25"/>
      <c r="R82" s="29">
        <v>15000</v>
      </c>
      <c r="S82" s="29"/>
      <c r="T82" s="29">
        <v>15000</v>
      </c>
      <c r="V82" s="50"/>
      <c r="W82" s="50"/>
      <c r="X82" s="50"/>
      <c r="Y82" s="50"/>
    </row>
    <row r="83" spans="1:25" ht="15.5" x14ac:dyDescent="0.35">
      <c r="A83" s="50"/>
      <c r="B83" s="50"/>
      <c r="C83" s="50"/>
      <c r="D83" s="66" t="s">
        <v>99</v>
      </c>
      <c r="E83" s="66" t="s">
        <v>59</v>
      </c>
      <c r="F83" s="66">
        <v>0</v>
      </c>
      <c r="G83" s="66" t="s">
        <v>59</v>
      </c>
      <c r="H83" s="66">
        <v>500</v>
      </c>
      <c r="I83" s="50"/>
      <c r="J83" s="72"/>
      <c r="K83" s="50"/>
      <c r="L83" s="50"/>
      <c r="M83" s="50"/>
      <c r="P83" s="26" t="s">
        <v>99</v>
      </c>
      <c r="Q83" s="26"/>
      <c r="R83" s="28">
        <v>0</v>
      </c>
      <c r="S83" s="28"/>
      <c r="T83" s="28">
        <v>500</v>
      </c>
      <c r="V83" s="50" t="s">
        <v>100</v>
      </c>
      <c r="W83" s="50"/>
      <c r="X83" s="50"/>
      <c r="Y83" s="50"/>
    </row>
    <row r="84" spans="1:25" ht="15.5" x14ac:dyDescent="0.35">
      <c r="A84" s="50"/>
      <c r="B84" s="50"/>
      <c r="C84" s="50"/>
      <c r="D84" s="66" t="s">
        <v>101</v>
      </c>
      <c r="E84" s="66" t="s">
        <v>59</v>
      </c>
      <c r="F84" s="66">
        <v>0</v>
      </c>
      <c r="G84" s="66" t="s">
        <v>59</v>
      </c>
      <c r="H84" s="66">
        <v>0</v>
      </c>
      <c r="I84" s="50"/>
      <c r="J84" s="50"/>
      <c r="K84" s="50"/>
      <c r="L84" s="50"/>
      <c r="M84" s="50"/>
      <c r="P84" s="26" t="s">
        <v>101</v>
      </c>
      <c r="Q84" s="26"/>
      <c r="R84" s="28">
        <v>0</v>
      </c>
      <c r="S84" s="28"/>
      <c r="T84" s="28">
        <v>0</v>
      </c>
      <c r="V84" s="50"/>
      <c r="W84" s="50"/>
      <c r="X84" s="50"/>
      <c r="Y84" s="50"/>
    </row>
    <row r="85" spans="1:25" ht="15.5" x14ac:dyDescent="0.35">
      <c r="A85" s="50"/>
      <c r="B85" s="50"/>
      <c r="C85" s="50"/>
      <c r="D85" s="66" t="s">
        <v>102</v>
      </c>
      <c r="E85" s="66" t="s">
        <v>59</v>
      </c>
      <c r="F85" s="66">
        <v>0</v>
      </c>
      <c r="G85" s="66" t="s">
        <v>59</v>
      </c>
      <c r="H85" s="71">
        <v>5000</v>
      </c>
      <c r="I85" s="50"/>
      <c r="J85" s="50"/>
      <c r="K85" s="50"/>
      <c r="L85" s="50"/>
      <c r="M85" s="50"/>
      <c r="P85" s="26" t="s">
        <v>102</v>
      </c>
      <c r="Q85" s="26"/>
      <c r="R85" s="28">
        <v>2000</v>
      </c>
      <c r="S85" s="28"/>
      <c r="T85" s="28">
        <v>5000</v>
      </c>
      <c r="V85" s="50" t="s">
        <v>103</v>
      </c>
      <c r="W85" s="50"/>
      <c r="X85" s="50"/>
      <c r="Y85" s="50"/>
    </row>
    <row r="86" spans="1:25" ht="15.5" x14ac:dyDescent="0.35">
      <c r="A86" s="50"/>
      <c r="B86" s="50"/>
      <c r="C86" s="50"/>
      <c r="D86" s="66" t="s">
        <v>104</v>
      </c>
      <c r="E86" s="66" t="s">
        <v>59</v>
      </c>
      <c r="F86" s="71">
        <v>1500</v>
      </c>
      <c r="G86" s="66" t="s">
        <v>59</v>
      </c>
      <c r="H86" s="71">
        <v>35000</v>
      </c>
      <c r="I86" s="50"/>
      <c r="J86" s="73" t="s">
        <v>105</v>
      </c>
      <c r="K86" s="73"/>
      <c r="L86" s="73"/>
      <c r="M86" s="73"/>
      <c r="P86" s="26" t="s">
        <v>104</v>
      </c>
      <c r="Q86" s="26"/>
      <c r="R86" s="28">
        <v>10000</v>
      </c>
      <c r="S86" s="28"/>
      <c r="T86" s="28">
        <v>35000</v>
      </c>
      <c r="V86" s="50" t="s">
        <v>100</v>
      </c>
      <c r="W86" s="50"/>
      <c r="X86" s="50"/>
      <c r="Y86" s="50"/>
    </row>
    <row r="87" spans="1:25" ht="15.5" x14ac:dyDescent="0.35">
      <c r="A87" s="50"/>
      <c r="B87" s="50"/>
      <c r="C87" s="50"/>
      <c r="D87" s="66" t="s">
        <v>106</v>
      </c>
      <c r="E87" s="66" t="s">
        <v>59</v>
      </c>
      <c r="F87" s="71">
        <v>9780</v>
      </c>
      <c r="G87" s="66" t="s">
        <v>59</v>
      </c>
      <c r="H87" s="71">
        <v>132825</v>
      </c>
      <c r="I87" s="50"/>
      <c r="J87" s="74" t="s">
        <v>107</v>
      </c>
      <c r="K87" s="74"/>
      <c r="L87" s="74"/>
      <c r="M87" s="74"/>
      <c r="P87" s="26" t="s">
        <v>106</v>
      </c>
      <c r="Q87" s="26"/>
      <c r="R87" s="28">
        <v>149000</v>
      </c>
      <c r="S87" s="28"/>
      <c r="T87" s="28">
        <v>333000</v>
      </c>
      <c r="V87" s="50"/>
      <c r="W87" s="50"/>
      <c r="X87" s="50"/>
      <c r="Y87" s="50"/>
    </row>
    <row r="88" spans="1:25" ht="15.5" x14ac:dyDescent="0.35">
      <c r="A88" s="50"/>
      <c r="B88" s="50"/>
      <c r="C88" s="50"/>
      <c r="D88" s="66" t="s">
        <v>108</v>
      </c>
      <c r="E88" s="66" t="s">
        <v>59</v>
      </c>
      <c r="F88" s="66">
        <v>885</v>
      </c>
      <c r="G88" s="66" t="s">
        <v>59</v>
      </c>
      <c r="H88" s="71">
        <v>12075</v>
      </c>
      <c r="I88" s="50"/>
      <c r="J88" s="95" t="s">
        <v>109</v>
      </c>
      <c r="K88" s="57">
        <v>180200</v>
      </c>
      <c r="L88" s="57">
        <v>440200</v>
      </c>
      <c r="M88" s="57"/>
      <c r="P88" s="26" t="s">
        <v>108</v>
      </c>
      <c r="Q88" s="26"/>
      <c r="R88" s="28">
        <v>4200</v>
      </c>
      <c r="S88" s="28"/>
      <c r="T88" s="28">
        <v>10500</v>
      </c>
      <c r="V88" s="50" t="s">
        <v>110</v>
      </c>
      <c r="W88" s="50"/>
      <c r="X88" s="50"/>
      <c r="Y88" s="50"/>
    </row>
    <row r="89" spans="1:25" ht="15.5" x14ac:dyDescent="0.35">
      <c r="A89" s="50"/>
      <c r="B89" s="50"/>
      <c r="C89" s="50"/>
      <c r="D89" s="66" t="s">
        <v>111</v>
      </c>
      <c r="E89" s="66" t="s">
        <v>59</v>
      </c>
      <c r="F89" s="71">
        <v>1000</v>
      </c>
      <c r="G89" s="66" t="s">
        <v>59</v>
      </c>
      <c r="H89" s="71">
        <v>20000</v>
      </c>
      <c r="I89" s="50"/>
      <c r="J89" s="95" t="s">
        <v>112</v>
      </c>
      <c r="K89" s="57">
        <v>1250</v>
      </c>
      <c r="L89" s="57">
        <v>10000</v>
      </c>
      <c r="M89" s="57"/>
      <c r="P89" s="26" t="s">
        <v>111</v>
      </c>
      <c r="Q89" s="26"/>
      <c r="R89" s="28">
        <v>5500</v>
      </c>
      <c r="S89" s="28"/>
      <c r="T89" s="28">
        <v>20000</v>
      </c>
      <c r="V89" s="50" t="s">
        <v>100</v>
      </c>
      <c r="W89" s="50"/>
      <c r="X89" s="50"/>
      <c r="Y89" s="50"/>
    </row>
    <row r="90" spans="1:25" ht="15.5" x14ac:dyDescent="0.35">
      <c r="A90" s="50"/>
      <c r="B90" s="50"/>
      <c r="C90" s="50"/>
      <c r="D90" s="66" t="s">
        <v>113</v>
      </c>
      <c r="E90" s="66" t="s">
        <v>59</v>
      </c>
      <c r="F90" s="71">
        <v>6395</v>
      </c>
      <c r="G90" s="66" t="s">
        <v>59</v>
      </c>
      <c r="H90" s="71">
        <v>86935</v>
      </c>
      <c r="I90" s="50"/>
      <c r="J90" s="95" t="s">
        <v>114</v>
      </c>
      <c r="K90" s="57">
        <v>2500</v>
      </c>
      <c r="L90" s="57">
        <v>60000</v>
      </c>
      <c r="M90" s="57"/>
      <c r="P90" s="26" t="s">
        <v>113</v>
      </c>
      <c r="Q90" s="26"/>
      <c r="R90" s="28">
        <v>90000</v>
      </c>
      <c r="S90" s="28"/>
      <c r="T90" s="28">
        <v>210000</v>
      </c>
      <c r="V90" s="50"/>
      <c r="W90" s="50"/>
      <c r="X90" s="50"/>
      <c r="Y90" s="50"/>
    </row>
    <row r="91" spans="1:25" ht="15.5" x14ac:dyDescent="0.35">
      <c r="A91" s="50"/>
      <c r="B91" s="50"/>
      <c r="C91" s="50"/>
      <c r="D91" s="66" t="s">
        <v>115</v>
      </c>
      <c r="E91" s="66" t="s">
        <v>59</v>
      </c>
      <c r="F91" s="66">
        <v>535</v>
      </c>
      <c r="G91" s="66" t="s">
        <v>59</v>
      </c>
      <c r="H91" s="71">
        <v>7245</v>
      </c>
      <c r="I91" s="50"/>
      <c r="J91" s="95" t="s">
        <v>116</v>
      </c>
      <c r="K91" s="57">
        <v>158675</v>
      </c>
      <c r="L91" s="57">
        <v>128706</v>
      </c>
      <c r="M91" s="57"/>
      <c r="P91" s="26" t="s">
        <v>115</v>
      </c>
      <c r="Q91" s="26"/>
      <c r="R91" s="28">
        <v>4500</v>
      </c>
      <c r="S91" s="28"/>
      <c r="T91" s="28">
        <v>10350</v>
      </c>
      <c r="V91" s="50" t="s">
        <v>110</v>
      </c>
      <c r="W91" s="50"/>
      <c r="X91" s="50"/>
      <c r="Y91" s="50"/>
    </row>
    <row r="92" spans="1:25" ht="15.5" x14ac:dyDescent="0.35">
      <c r="A92" s="50"/>
      <c r="B92" s="50"/>
      <c r="C92" s="50"/>
      <c r="D92" s="66" t="s">
        <v>117</v>
      </c>
      <c r="E92" s="66" t="s">
        <v>59</v>
      </c>
      <c r="F92" s="66">
        <v>0</v>
      </c>
      <c r="G92" s="66" t="s">
        <v>59</v>
      </c>
      <c r="H92" s="71">
        <v>5000</v>
      </c>
      <c r="I92" s="50"/>
      <c r="J92" s="95" t="s">
        <v>118</v>
      </c>
      <c r="K92" s="115">
        <v>17775</v>
      </c>
      <c r="L92" s="115">
        <v>241494</v>
      </c>
      <c r="M92" s="57"/>
      <c r="P92" s="26" t="s">
        <v>117</v>
      </c>
      <c r="Q92" s="26"/>
      <c r="R92" s="28">
        <v>1500</v>
      </c>
      <c r="S92" s="28"/>
      <c r="T92" s="28">
        <v>5000</v>
      </c>
      <c r="V92" s="50" t="s">
        <v>100</v>
      </c>
      <c r="W92" s="50"/>
      <c r="X92" s="50"/>
      <c r="Y92" s="50"/>
    </row>
    <row r="93" spans="1:25" ht="15.5" x14ac:dyDescent="0.35">
      <c r="A93" s="50"/>
      <c r="B93" s="50"/>
      <c r="C93" s="50"/>
      <c r="D93" s="66" t="s">
        <v>119</v>
      </c>
      <c r="E93" s="66" t="s">
        <v>59</v>
      </c>
      <c r="F93" s="66">
        <v>0</v>
      </c>
      <c r="G93" s="66" t="s">
        <v>59</v>
      </c>
      <c r="H93" s="66">
        <v>605</v>
      </c>
      <c r="I93" s="50"/>
      <c r="J93" s="123" t="s">
        <v>271</v>
      </c>
      <c r="K93" s="50"/>
      <c r="L93" s="50"/>
      <c r="M93" s="50"/>
      <c r="P93" s="26" t="s">
        <v>119</v>
      </c>
      <c r="Q93" s="26"/>
      <c r="R93" s="28">
        <v>2000</v>
      </c>
      <c r="S93" s="28"/>
      <c r="T93" s="28">
        <v>5000</v>
      </c>
      <c r="V93" s="50"/>
      <c r="W93" s="50"/>
      <c r="X93" s="50"/>
      <c r="Y93" s="50"/>
    </row>
    <row r="94" spans="1:25" ht="15.5" x14ac:dyDescent="0.35">
      <c r="A94" s="50"/>
      <c r="B94" s="50"/>
      <c r="C94" s="50"/>
      <c r="D94" s="66" t="s">
        <v>120</v>
      </c>
      <c r="E94" s="66" t="s">
        <v>59</v>
      </c>
      <c r="F94" s="66">
        <v>180</v>
      </c>
      <c r="G94" s="66" t="s">
        <v>59</v>
      </c>
      <c r="H94" s="71">
        <f>1810-0.5</f>
        <v>1809.5</v>
      </c>
      <c r="I94" s="50"/>
      <c r="J94" s="76"/>
      <c r="K94" s="50"/>
      <c r="L94" s="50"/>
      <c r="M94" s="50"/>
      <c r="P94" s="26" t="s">
        <v>120</v>
      </c>
      <c r="Q94" s="26"/>
      <c r="R94" s="28">
        <v>250</v>
      </c>
      <c r="S94" s="28"/>
      <c r="T94" s="28">
        <v>250</v>
      </c>
      <c r="V94" s="50"/>
      <c r="W94" s="50"/>
      <c r="X94" s="50"/>
      <c r="Y94" s="50"/>
    </row>
    <row r="95" spans="1:25" ht="15.5" x14ac:dyDescent="0.35">
      <c r="A95" s="50"/>
      <c r="B95" s="50"/>
      <c r="C95" s="50"/>
      <c r="D95" s="50"/>
      <c r="E95" s="50"/>
      <c r="F95" s="50"/>
      <c r="G95" s="50"/>
      <c r="H95" s="50"/>
      <c r="I95" s="50"/>
      <c r="J95" s="50"/>
      <c r="K95" s="50"/>
      <c r="L95" s="50"/>
      <c r="M95" s="50"/>
      <c r="V95" s="50"/>
      <c r="W95" s="50"/>
      <c r="X95" s="50"/>
      <c r="Y95" s="50"/>
    </row>
    <row r="96" spans="1:25" ht="15.5" x14ac:dyDescent="0.35">
      <c r="A96" s="50"/>
      <c r="B96" s="50"/>
      <c r="C96" s="50" t="s">
        <v>121</v>
      </c>
      <c r="D96" s="50"/>
      <c r="E96" s="50"/>
      <c r="F96" s="50"/>
      <c r="G96" s="50"/>
      <c r="H96" s="50"/>
      <c r="I96" s="50"/>
      <c r="J96" s="50"/>
      <c r="K96" s="50"/>
      <c r="L96" s="50"/>
      <c r="M96" s="50"/>
      <c r="O96" s="1" t="s">
        <v>121</v>
      </c>
      <c r="V96" s="50"/>
      <c r="W96" s="50"/>
      <c r="X96" s="50"/>
      <c r="Y96" s="50"/>
    </row>
    <row r="97" spans="1:25" ht="15.5" x14ac:dyDescent="0.35">
      <c r="A97" s="50"/>
      <c r="B97" s="50"/>
      <c r="C97" s="50"/>
      <c r="D97" s="69" t="s">
        <v>122</v>
      </c>
      <c r="E97" s="69" t="s">
        <v>59</v>
      </c>
      <c r="F97" s="78">
        <v>14325</v>
      </c>
      <c r="G97" s="77" t="s">
        <v>59</v>
      </c>
      <c r="H97" s="78">
        <v>14325</v>
      </c>
      <c r="I97" s="50"/>
      <c r="J97" s="50" t="s">
        <v>123</v>
      </c>
      <c r="K97" s="50"/>
      <c r="L97" s="50"/>
      <c r="M97" s="50"/>
      <c r="P97" s="25" t="s">
        <v>122</v>
      </c>
      <c r="Q97" s="25"/>
      <c r="R97" s="18">
        <v>14325</v>
      </c>
      <c r="S97" s="18"/>
      <c r="T97" s="18">
        <v>14325</v>
      </c>
      <c r="V97" s="50" t="s">
        <v>123</v>
      </c>
      <c r="W97" s="50"/>
      <c r="X97" s="50"/>
      <c r="Y97" s="50"/>
    </row>
    <row r="98" spans="1:25" ht="15.5" x14ac:dyDescent="0.35">
      <c r="A98" s="50"/>
      <c r="B98" s="50"/>
      <c r="C98" s="50"/>
      <c r="D98" s="69" t="s">
        <v>124</v>
      </c>
      <c r="E98" s="69" t="s">
        <v>59</v>
      </c>
      <c r="F98" s="78">
        <v>4200</v>
      </c>
      <c r="G98" s="77" t="s">
        <v>59</v>
      </c>
      <c r="H98" s="78">
        <v>4200</v>
      </c>
      <c r="I98" s="50"/>
      <c r="J98" s="50"/>
      <c r="K98" s="50"/>
      <c r="L98" s="50"/>
      <c r="M98" s="50"/>
      <c r="P98" s="25" t="s">
        <v>124</v>
      </c>
      <c r="Q98" s="25"/>
      <c r="R98" s="18">
        <v>4200</v>
      </c>
      <c r="S98" s="18"/>
      <c r="T98" s="18">
        <v>4200</v>
      </c>
      <c r="V98" s="50"/>
      <c r="W98" s="50"/>
      <c r="X98" s="50"/>
      <c r="Y98" s="50"/>
    </row>
    <row r="99" spans="1:25" ht="15.5" x14ac:dyDescent="0.35">
      <c r="A99" s="50"/>
      <c r="B99" s="50"/>
      <c r="C99" s="50"/>
      <c r="D99" s="69" t="s">
        <v>125</v>
      </c>
      <c r="E99" s="69" t="s">
        <v>59</v>
      </c>
      <c r="F99" s="78">
        <v>3000</v>
      </c>
      <c r="G99" s="77" t="s">
        <v>59</v>
      </c>
      <c r="H99" s="78">
        <v>3000</v>
      </c>
      <c r="I99" s="50"/>
      <c r="J99" s="50"/>
      <c r="K99" s="50"/>
      <c r="L99" s="50"/>
      <c r="M99" s="50"/>
      <c r="P99" s="25" t="s">
        <v>125</v>
      </c>
      <c r="Q99" s="25"/>
      <c r="R99" s="18">
        <v>3000</v>
      </c>
      <c r="S99" s="18"/>
      <c r="T99" s="18">
        <v>3000</v>
      </c>
      <c r="V99" s="50"/>
      <c r="W99" s="50"/>
      <c r="X99" s="50"/>
      <c r="Y99" s="50"/>
    </row>
    <row r="100" spans="1:25" ht="15.5" x14ac:dyDescent="0.35">
      <c r="A100" s="50"/>
      <c r="B100" s="50"/>
      <c r="C100" s="50"/>
      <c r="D100" s="69" t="s">
        <v>126</v>
      </c>
      <c r="E100" s="69" t="s">
        <v>59</v>
      </c>
      <c r="F100" s="69" t="s">
        <v>16</v>
      </c>
      <c r="G100" s="69" t="s">
        <v>59</v>
      </c>
      <c r="H100" s="69" t="s">
        <v>16</v>
      </c>
      <c r="I100" s="50"/>
      <c r="J100" s="50"/>
      <c r="K100" s="50"/>
      <c r="L100" s="50"/>
      <c r="M100" s="50"/>
      <c r="P100" s="25" t="s">
        <v>126</v>
      </c>
      <c r="Q100" s="25"/>
      <c r="R100" s="29">
        <v>0</v>
      </c>
      <c r="S100" s="29"/>
      <c r="T100" s="29">
        <v>0</v>
      </c>
      <c r="V100" s="50"/>
      <c r="W100" s="50"/>
      <c r="X100" s="50"/>
      <c r="Y100" s="50"/>
    </row>
    <row r="101" spans="1:25" ht="15.5" x14ac:dyDescent="0.35">
      <c r="A101" s="50"/>
      <c r="B101" s="50"/>
      <c r="C101" s="50"/>
      <c r="D101" s="50"/>
      <c r="E101" s="50"/>
      <c r="F101" s="50"/>
      <c r="G101" s="50"/>
      <c r="H101" s="50"/>
      <c r="I101" s="50"/>
      <c r="J101" s="50"/>
      <c r="K101" s="50"/>
      <c r="L101" s="50"/>
      <c r="M101" s="50"/>
      <c r="V101" s="50"/>
      <c r="W101" s="50"/>
      <c r="X101" s="50"/>
      <c r="Y101" s="50"/>
    </row>
    <row r="102" spans="1:25" ht="15.5" x14ac:dyDescent="0.35">
      <c r="A102" s="50"/>
      <c r="B102" s="50"/>
      <c r="C102" s="50"/>
      <c r="D102" s="50"/>
      <c r="E102" s="50"/>
      <c r="F102" s="50"/>
      <c r="G102" s="50"/>
      <c r="H102" s="50"/>
      <c r="I102" s="50"/>
      <c r="J102" s="50"/>
      <c r="K102" s="50"/>
      <c r="L102" s="50"/>
      <c r="M102" s="50"/>
      <c r="V102" s="50"/>
      <c r="W102" s="50"/>
      <c r="X102" s="50"/>
      <c r="Y102" s="50"/>
    </row>
    <row r="103" spans="1:25" ht="15.5" x14ac:dyDescent="0.35">
      <c r="A103" s="50"/>
      <c r="B103" s="50"/>
      <c r="C103" s="59" t="s">
        <v>127</v>
      </c>
      <c r="D103" s="59"/>
      <c r="E103" s="59" t="s">
        <v>59</v>
      </c>
      <c r="F103" s="63">
        <f>SUM(F65:F102)</f>
        <v>888625</v>
      </c>
      <c r="G103" s="62" t="s">
        <v>59</v>
      </c>
      <c r="H103" s="63">
        <f>SUM(H65:H102)</f>
        <v>1129125</v>
      </c>
      <c r="I103" s="50"/>
      <c r="J103" s="50"/>
      <c r="K103" s="50"/>
      <c r="L103" s="50"/>
      <c r="M103" s="50"/>
      <c r="O103" s="8" t="s">
        <v>127</v>
      </c>
      <c r="P103" s="8"/>
      <c r="Q103" s="8"/>
      <c r="R103" s="13">
        <f>SUM(R65:R100)</f>
        <v>978625</v>
      </c>
      <c r="S103" s="14"/>
      <c r="T103" s="13">
        <f>SUM(T65:T100)</f>
        <v>1326275</v>
      </c>
      <c r="V103" s="50"/>
      <c r="W103" s="50"/>
      <c r="X103" s="50"/>
      <c r="Y103" s="50"/>
    </row>
    <row r="104" spans="1:25" ht="15.5" x14ac:dyDescent="0.35">
      <c r="A104" s="50"/>
      <c r="B104" s="50"/>
      <c r="C104" s="50"/>
      <c r="D104" s="50"/>
      <c r="E104" s="50"/>
      <c r="F104" s="50"/>
      <c r="G104" s="50"/>
      <c r="H104" s="50"/>
      <c r="I104" s="50"/>
      <c r="J104" s="50"/>
      <c r="K104" s="50"/>
      <c r="L104" s="50"/>
      <c r="M104" s="50"/>
      <c r="V104" s="50"/>
      <c r="W104" s="50"/>
      <c r="X104" s="50"/>
      <c r="Y104" s="50"/>
    </row>
    <row r="105" spans="1:25" ht="15.5" x14ac:dyDescent="0.35">
      <c r="A105" s="50"/>
      <c r="B105" s="50"/>
      <c r="C105" s="52" t="s">
        <v>128</v>
      </c>
      <c r="D105" s="52"/>
      <c r="E105" s="50"/>
      <c r="F105" s="50"/>
      <c r="G105" s="50"/>
      <c r="H105" s="50"/>
      <c r="I105" s="50"/>
      <c r="J105" s="50"/>
      <c r="K105" s="50"/>
      <c r="L105" s="50"/>
      <c r="M105" s="50"/>
      <c r="O105" s="15" t="s">
        <v>128</v>
      </c>
      <c r="V105" s="50"/>
      <c r="W105" s="50"/>
      <c r="X105" s="50"/>
      <c r="Y105" s="50"/>
    </row>
    <row r="106" spans="1:25" ht="15.5" x14ac:dyDescent="0.35">
      <c r="A106" s="50"/>
      <c r="B106" s="50"/>
      <c r="C106" s="64" t="s">
        <v>129</v>
      </c>
      <c r="D106" s="64"/>
      <c r="E106" s="64" t="s">
        <v>59</v>
      </c>
      <c r="F106" s="64" t="s">
        <v>59</v>
      </c>
      <c r="G106" s="64" t="s">
        <v>59</v>
      </c>
      <c r="H106" s="64" t="s">
        <v>59</v>
      </c>
      <c r="I106" s="50"/>
      <c r="J106" s="50"/>
      <c r="K106" s="50"/>
      <c r="L106" s="50"/>
      <c r="M106" s="50"/>
      <c r="O106" s="24" t="s">
        <v>129</v>
      </c>
      <c r="P106" s="24"/>
      <c r="Q106" s="24"/>
      <c r="R106" s="27"/>
      <c r="S106" s="27"/>
      <c r="T106" s="27"/>
      <c r="V106" s="50"/>
      <c r="W106" s="50"/>
      <c r="X106" s="50"/>
      <c r="Y106" s="50"/>
    </row>
    <row r="107" spans="1:25" ht="15.5" x14ac:dyDescent="0.35">
      <c r="A107" s="50"/>
      <c r="B107" s="50"/>
      <c r="C107" s="64" t="s">
        <v>59</v>
      </c>
      <c r="D107" s="64" t="s">
        <v>130</v>
      </c>
      <c r="E107" s="64" t="s">
        <v>59</v>
      </c>
      <c r="F107" s="65">
        <v>3000</v>
      </c>
      <c r="G107" s="64" t="s">
        <v>59</v>
      </c>
      <c r="H107" s="65">
        <v>4000</v>
      </c>
      <c r="I107" s="50"/>
      <c r="J107" s="58" t="s">
        <v>55</v>
      </c>
      <c r="K107" s="50"/>
      <c r="L107" s="50"/>
      <c r="M107" s="50"/>
      <c r="O107" s="24"/>
      <c r="P107" s="24" t="s">
        <v>130</v>
      </c>
      <c r="Q107" s="24"/>
      <c r="R107" s="27">
        <v>3000</v>
      </c>
      <c r="S107" s="27"/>
      <c r="T107" s="27">
        <v>4000</v>
      </c>
      <c r="V107" s="50" t="s">
        <v>131</v>
      </c>
      <c r="W107" s="50"/>
      <c r="X107" s="50"/>
      <c r="Y107" s="50"/>
    </row>
    <row r="108" spans="1:25" ht="15.5" x14ac:dyDescent="0.35">
      <c r="A108" s="50"/>
      <c r="B108" s="50"/>
      <c r="C108" s="64" t="s">
        <v>59</v>
      </c>
      <c r="D108" s="64" t="s">
        <v>132</v>
      </c>
      <c r="E108" s="64" t="s">
        <v>59</v>
      </c>
      <c r="F108" s="64" t="s">
        <v>16</v>
      </c>
      <c r="G108" s="64" t="s">
        <v>59</v>
      </c>
      <c r="H108" s="64" t="s">
        <v>16</v>
      </c>
      <c r="I108" s="50"/>
      <c r="J108" s="50"/>
      <c r="K108" s="50"/>
      <c r="L108" s="50"/>
      <c r="M108" s="50"/>
      <c r="O108" s="24"/>
      <c r="P108" s="24" t="s">
        <v>132</v>
      </c>
      <c r="Q108" s="24"/>
      <c r="R108" s="27">
        <v>0</v>
      </c>
      <c r="S108" s="27"/>
      <c r="T108" s="27">
        <v>0</v>
      </c>
      <c r="V108" s="50"/>
      <c r="W108" s="50"/>
      <c r="X108" s="50"/>
      <c r="Y108" s="50"/>
    </row>
    <row r="109" spans="1:25" ht="15.5" x14ac:dyDescent="0.35">
      <c r="A109" s="50"/>
      <c r="B109" s="50"/>
      <c r="C109" s="64" t="s">
        <v>59</v>
      </c>
      <c r="D109" s="64" t="s">
        <v>133</v>
      </c>
      <c r="E109" s="64" t="s">
        <v>59</v>
      </c>
      <c r="F109" s="64">
        <v>850</v>
      </c>
      <c r="G109" s="64" t="s">
        <v>59</v>
      </c>
      <c r="H109" s="64">
        <v>850</v>
      </c>
      <c r="I109" s="50"/>
      <c r="J109" s="50"/>
      <c r="K109" s="50"/>
      <c r="L109" s="50"/>
      <c r="M109" s="50"/>
      <c r="O109" s="24"/>
      <c r="P109" s="24" t="s">
        <v>133</v>
      </c>
      <c r="Q109" s="24"/>
      <c r="R109" s="27">
        <v>850</v>
      </c>
      <c r="S109" s="27"/>
      <c r="T109" s="27">
        <v>850</v>
      </c>
      <c r="V109" s="50" t="s">
        <v>134</v>
      </c>
      <c r="W109" s="50"/>
      <c r="X109" s="50"/>
      <c r="Y109" s="50"/>
    </row>
    <row r="110" spans="1:25" ht="15.5" x14ac:dyDescent="0.35">
      <c r="A110" s="50"/>
      <c r="B110" s="50"/>
      <c r="C110" s="69" t="s">
        <v>135</v>
      </c>
      <c r="D110" s="69"/>
      <c r="E110" s="69" t="s">
        <v>59</v>
      </c>
      <c r="F110" s="70">
        <v>2000</v>
      </c>
      <c r="G110" s="69" t="s">
        <v>59</v>
      </c>
      <c r="H110" s="70">
        <v>2500</v>
      </c>
      <c r="I110" s="50"/>
      <c r="J110" s="58" t="s">
        <v>55</v>
      </c>
      <c r="K110" s="50"/>
      <c r="L110" s="50"/>
      <c r="M110" s="50"/>
      <c r="O110" s="25" t="s">
        <v>135</v>
      </c>
      <c r="P110" s="25"/>
      <c r="Q110" s="25"/>
      <c r="R110" s="29">
        <v>2000</v>
      </c>
      <c r="S110" s="29"/>
      <c r="T110" s="29">
        <v>2500</v>
      </c>
      <c r="V110" s="50" t="s">
        <v>136</v>
      </c>
      <c r="W110" s="50"/>
      <c r="X110" s="50"/>
      <c r="Y110" s="50"/>
    </row>
    <row r="111" spans="1:25" ht="15.5" x14ac:dyDescent="0.35">
      <c r="A111" s="50"/>
      <c r="B111" s="50"/>
      <c r="C111" s="69" t="s">
        <v>137</v>
      </c>
      <c r="D111" s="69"/>
      <c r="E111" s="69" t="s">
        <v>59</v>
      </c>
      <c r="F111" s="70">
        <v>65415</v>
      </c>
      <c r="G111" s="69" t="s">
        <v>59</v>
      </c>
      <c r="H111" s="70">
        <v>67375</v>
      </c>
      <c r="I111" s="50"/>
      <c r="J111" s="58" t="s">
        <v>55</v>
      </c>
      <c r="K111" s="50"/>
      <c r="L111" s="50"/>
      <c r="M111" s="50"/>
      <c r="O111" s="25" t="s">
        <v>137</v>
      </c>
      <c r="P111" s="25"/>
      <c r="Q111" s="25"/>
      <c r="R111" s="29">
        <v>65415</v>
      </c>
      <c r="S111" s="29"/>
      <c r="T111" s="29">
        <v>67375</v>
      </c>
      <c r="V111" s="50" t="s">
        <v>138</v>
      </c>
      <c r="W111" s="50"/>
      <c r="X111" s="50"/>
      <c r="Y111" s="50"/>
    </row>
    <row r="112" spans="1:25" ht="15.5" x14ac:dyDescent="0.35">
      <c r="A112" s="50"/>
      <c r="B112" s="50"/>
      <c r="C112" s="69" t="s">
        <v>139</v>
      </c>
      <c r="D112" s="69"/>
      <c r="E112" s="69" t="s">
        <v>59</v>
      </c>
      <c r="F112" s="70">
        <v>6500</v>
      </c>
      <c r="G112" s="69" t="s">
        <v>59</v>
      </c>
      <c r="H112" s="70">
        <v>7000</v>
      </c>
      <c r="I112" s="50"/>
      <c r="J112" s="58" t="s">
        <v>55</v>
      </c>
      <c r="K112" s="50"/>
      <c r="L112" s="50"/>
      <c r="M112" s="50"/>
      <c r="O112" s="25" t="s">
        <v>139</v>
      </c>
      <c r="P112" s="25"/>
      <c r="Q112" s="25"/>
      <c r="R112" s="29">
        <v>6500</v>
      </c>
      <c r="S112" s="29"/>
      <c r="T112" s="29">
        <v>7000</v>
      </c>
      <c r="V112" s="50" t="s">
        <v>140</v>
      </c>
      <c r="W112" s="50"/>
      <c r="X112" s="50"/>
      <c r="Y112" s="50"/>
    </row>
    <row r="113" spans="1:25" ht="15.5" x14ac:dyDescent="0.35">
      <c r="A113" s="50"/>
      <c r="B113" s="50"/>
      <c r="C113" s="50"/>
      <c r="D113" s="50"/>
      <c r="E113" s="50"/>
      <c r="F113" s="50"/>
      <c r="G113" s="50"/>
      <c r="H113" s="50"/>
      <c r="I113" s="50"/>
      <c r="J113" s="50"/>
      <c r="K113" s="50"/>
      <c r="L113" s="50"/>
      <c r="M113" s="50"/>
      <c r="V113" s="50"/>
      <c r="W113" s="50"/>
      <c r="X113" s="50"/>
      <c r="Y113" s="50"/>
    </row>
    <row r="114" spans="1:25" ht="15.5" x14ac:dyDescent="0.35">
      <c r="A114" s="50"/>
      <c r="B114" s="50"/>
      <c r="C114" s="50" t="s">
        <v>141</v>
      </c>
      <c r="D114" s="50"/>
      <c r="E114" s="50"/>
      <c r="F114" s="50"/>
      <c r="G114" s="50"/>
      <c r="H114" s="50"/>
      <c r="I114" s="50"/>
      <c r="J114" s="50"/>
      <c r="K114" s="50"/>
      <c r="L114" s="50"/>
      <c r="M114" s="50"/>
      <c r="O114" s="1" t="s">
        <v>141</v>
      </c>
      <c r="V114" s="50"/>
      <c r="W114" s="50"/>
      <c r="X114" s="50"/>
      <c r="Y114" s="50"/>
    </row>
    <row r="115" spans="1:25" ht="15.5" x14ac:dyDescent="0.35">
      <c r="A115" s="50"/>
      <c r="B115" s="50"/>
      <c r="C115" s="50"/>
      <c r="D115" s="69" t="s">
        <v>142</v>
      </c>
      <c r="E115" s="69" t="s">
        <v>59</v>
      </c>
      <c r="F115" s="70">
        <v>20000</v>
      </c>
      <c r="G115" s="69" t="s">
        <v>59</v>
      </c>
      <c r="H115" s="70">
        <v>21000</v>
      </c>
      <c r="I115" s="50"/>
      <c r="J115" s="58" t="s">
        <v>55</v>
      </c>
      <c r="K115" s="50"/>
      <c r="L115" s="50"/>
      <c r="M115" s="50"/>
      <c r="P115" s="25" t="s">
        <v>142</v>
      </c>
      <c r="Q115" s="25"/>
      <c r="R115" s="29">
        <v>20000</v>
      </c>
      <c r="S115" s="29"/>
      <c r="T115" s="29">
        <v>21000</v>
      </c>
      <c r="V115" s="50" t="s">
        <v>143</v>
      </c>
      <c r="W115" s="50"/>
      <c r="X115" s="50"/>
      <c r="Y115" s="50"/>
    </row>
    <row r="116" spans="1:25" ht="15.5" x14ac:dyDescent="0.35">
      <c r="A116" s="50"/>
      <c r="B116" s="50"/>
      <c r="C116" s="50"/>
      <c r="D116" s="69" t="s">
        <v>144</v>
      </c>
      <c r="E116" s="69" t="s">
        <v>59</v>
      </c>
      <c r="F116" s="70">
        <v>16000</v>
      </c>
      <c r="G116" s="69" t="s">
        <v>59</v>
      </c>
      <c r="H116" s="70">
        <v>21000</v>
      </c>
      <c r="I116" s="50"/>
      <c r="J116" s="50" t="s">
        <v>145</v>
      </c>
      <c r="K116" s="50"/>
      <c r="L116" s="50"/>
      <c r="M116" s="50"/>
      <c r="P116" s="25" t="s">
        <v>144</v>
      </c>
      <c r="Q116" s="25"/>
      <c r="R116" s="29">
        <v>16000</v>
      </c>
      <c r="S116" s="29"/>
      <c r="T116" s="29">
        <v>21000</v>
      </c>
      <c r="V116" s="50" t="s">
        <v>143</v>
      </c>
      <c r="W116" s="50"/>
      <c r="X116" s="50"/>
      <c r="Y116" s="50"/>
    </row>
    <row r="117" spans="1:25" ht="15.5" x14ac:dyDescent="0.35">
      <c r="A117" s="50"/>
      <c r="B117" s="50"/>
      <c r="C117" s="50"/>
      <c r="D117" s="69" t="s">
        <v>146</v>
      </c>
      <c r="E117" s="69" t="s">
        <v>59</v>
      </c>
      <c r="F117" s="70">
        <v>26000</v>
      </c>
      <c r="G117" s="69" t="s">
        <v>59</v>
      </c>
      <c r="H117" s="70">
        <v>26000</v>
      </c>
      <c r="I117" s="50"/>
      <c r="J117" s="50"/>
      <c r="K117" s="50"/>
      <c r="L117" s="50"/>
      <c r="M117" s="50"/>
      <c r="P117" s="25" t="s">
        <v>146</v>
      </c>
      <c r="Q117" s="25"/>
      <c r="R117" s="29">
        <v>26000</v>
      </c>
      <c r="S117" s="29"/>
      <c r="T117" s="29">
        <v>26000</v>
      </c>
      <c r="V117" s="50" t="s">
        <v>147</v>
      </c>
      <c r="W117" s="50"/>
      <c r="X117" s="50"/>
      <c r="Y117" s="50"/>
    </row>
    <row r="118" spans="1:25" ht="15.5" x14ac:dyDescent="0.35">
      <c r="A118" s="50"/>
      <c r="B118" s="50"/>
      <c r="C118" s="50"/>
      <c r="D118" s="69" t="s">
        <v>148</v>
      </c>
      <c r="E118" s="69" t="s">
        <v>59</v>
      </c>
      <c r="F118" s="70">
        <v>7000</v>
      </c>
      <c r="G118" s="69" t="s">
        <v>59</v>
      </c>
      <c r="H118" s="70">
        <v>7000</v>
      </c>
      <c r="I118" s="50"/>
      <c r="J118" s="50"/>
      <c r="K118" s="50"/>
      <c r="L118" s="50"/>
      <c r="M118" s="50"/>
      <c r="P118" s="25" t="s">
        <v>148</v>
      </c>
      <c r="Q118" s="25"/>
      <c r="R118" s="29">
        <v>7000</v>
      </c>
      <c r="S118" s="29"/>
      <c r="T118" s="29">
        <v>7000</v>
      </c>
      <c r="V118" s="50"/>
      <c r="W118" s="50"/>
      <c r="X118" s="50"/>
      <c r="Y118" s="50"/>
    </row>
    <row r="119" spans="1:25" ht="15.5" x14ac:dyDescent="0.35">
      <c r="A119" s="50"/>
      <c r="B119" s="50"/>
      <c r="C119" s="50"/>
      <c r="D119" s="69" t="s">
        <v>149</v>
      </c>
      <c r="E119" s="69" t="s">
        <v>59</v>
      </c>
      <c r="F119" s="70">
        <v>15100</v>
      </c>
      <c r="G119" s="69" t="s">
        <v>59</v>
      </c>
      <c r="H119" s="70">
        <v>15100</v>
      </c>
      <c r="I119" s="50"/>
      <c r="J119" s="58" t="s">
        <v>55</v>
      </c>
      <c r="K119" s="50"/>
      <c r="L119" s="50"/>
      <c r="M119" s="50"/>
      <c r="P119" s="25" t="s">
        <v>149</v>
      </c>
      <c r="Q119" s="25"/>
      <c r="R119" s="29">
        <v>15100</v>
      </c>
      <c r="S119" s="29"/>
      <c r="T119" s="29">
        <v>15100</v>
      </c>
      <c r="V119" s="50" t="s">
        <v>150</v>
      </c>
      <c r="W119" s="50"/>
      <c r="X119" s="50"/>
      <c r="Y119" s="50"/>
    </row>
    <row r="120" spans="1:25" ht="15.5" x14ac:dyDescent="0.35">
      <c r="A120" s="50"/>
      <c r="B120" s="50"/>
      <c r="C120" s="50"/>
      <c r="D120" s="69" t="s">
        <v>151</v>
      </c>
      <c r="E120" s="69" t="s">
        <v>59</v>
      </c>
      <c r="F120" s="69" t="s">
        <v>16</v>
      </c>
      <c r="G120" s="69" t="s">
        <v>59</v>
      </c>
      <c r="H120" s="69" t="s">
        <v>16</v>
      </c>
      <c r="I120" s="50"/>
      <c r="J120" s="50"/>
      <c r="K120" s="50"/>
      <c r="L120" s="50"/>
      <c r="M120" s="50"/>
      <c r="P120" s="25" t="s">
        <v>151</v>
      </c>
      <c r="Q120" s="25"/>
      <c r="R120" s="29">
        <v>0</v>
      </c>
      <c r="S120" s="29"/>
      <c r="T120" s="29">
        <v>0</v>
      </c>
      <c r="V120" s="50"/>
      <c r="W120" s="50"/>
      <c r="X120" s="50"/>
      <c r="Y120" s="50"/>
    </row>
    <row r="121" spans="1:25" ht="15.5" x14ac:dyDescent="0.35">
      <c r="A121" s="50"/>
      <c r="B121" s="50"/>
      <c r="C121" s="50"/>
      <c r="D121" s="69" t="s">
        <v>152</v>
      </c>
      <c r="E121" s="69" t="s">
        <v>59</v>
      </c>
      <c r="F121" s="69">
        <v>250</v>
      </c>
      <c r="G121" s="69" t="s">
        <v>59</v>
      </c>
      <c r="H121" s="69">
        <v>250</v>
      </c>
      <c r="I121" s="50"/>
      <c r="J121" s="50"/>
      <c r="K121" s="50"/>
      <c r="L121" s="50"/>
      <c r="M121" s="50"/>
      <c r="P121" s="25" t="s">
        <v>152</v>
      </c>
      <c r="Q121" s="25"/>
      <c r="R121" s="29">
        <v>250</v>
      </c>
      <c r="S121" s="29"/>
      <c r="T121" s="29">
        <v>250</v>
      </c>
      <c r="V121" s="50" t="s">
        <v>153</v>
      </c>
      <c r="W121" s="50"/>
      <c r="X121" s="50"/>
      <c r="Y121" s="50"/>
    </row>
    <row r="122" spans="1:25" ht="15.5" x14ac:dyDescent="0.35">
      <c r="A122" s="50"/>
      <c r="B122" s="50"/>
      <c r="C122" s="50"/>
      <c r="D122" s="69" t="s">
        <v>154</v>
      </c>
      <c r="E122" s="69" t="s">
        <v>59</v>
      </c>
      <c r="F122" s="70">
        <v>4000</v>
      </c>
      <c r="G122" s="69" t="s">
        <v>59</v>
      </c>
      <c r="H122" s="70">
        <v>4000</v>
      </c>
      <c r="I122" s="50"/>
      <c r="J122" s="50"/>
      <c r="K122" s="50"/>
      <c r="L122" s="50"/>
      <c r="M122" s="50"/>
      <c r="P122" s="25" t="s">
        <v>154</v>
      </c>
      <c r="Q122" s="25"/>
      <c r="R122" s="29">
        <v>4000</v>
      </c>
      <c r="S122" s="29"/>
      <c r="T122" s="29">
        <v>4000</v>
      </c>
      <c r="V122" s="50" t="s">
        <v>155</v>
      </c>
      <c r="W122" s="50"/>
      <c r="X122" s="50"/>
      <c r="Y122" s="50"/>
    </row>
    <row r="123" spans="1:25" ht="15.5" x14ac:dyDescent="0.35">
      <c r="A123" s="50"/>
      <c r="B123" s="50"/>
      <c r="C123" s="50"/>
      <c r="D123" s="69" t="s">
        <v>156</v>
      </c>
      <c r="E123" s="69" t="s">
        <v>59</v>
      </c>
      <c r="F123" s="69">
        <v>500</v>
      </c>
      <c r="G123" s="69" t="s">
        <v>59</v>
      </c>
      <c r="H123" s="69">
        <v>500</v>
      </c>
      <c r="I123" s="50"/>
      <c r="J123" s="50"/>
      <c r="K123" s="50"/>
      <c r="L123" s="50"/>
      <c r="M123" s="50"/>
      <c r="P123" s="25" t="s">
        <v>156</v>
      </c>
      <c r="Q123" s="25"/>
      <c r="R123" s="29">
        <v>500</v>
      </c>
      <c r="S123" s="29"/>
      <c r="T123" s="29">
        <v>500</v>
      </c>
      <c r="V123" s="50" t="s">
        <v>157</v>
      </c>
      <c r="W123" s="50"/>
      <c r="X123" s="50"/>
      <c r="Y123" s="50"/>
    </row>
    <row r="124" spans="1:25" ht="15.5" x14ac:dyDescent="0.35">
      <c r="A124" s="50"/>
      <c r="B124" s="50"/>
      <c r="C124" s="50"/>
      <c r="D124" s="50"/>
      <c r="E124" s="50"/>
      <c r="F124" s="50"/>
      <c r="G124" s="50"/>
      <c r="H124" s="50"/>
      <c r="I124" s="50"/>
      <c r="J124" s="50"/>
      <c r="K124" s="50"/>
      <c r="L124" s="50"/>
      <c r="M124" s="50"/>
      <c r="V124" s="50"/>
      <c r="W124" s="50"/>
      <c r="X124" s="50"/>
      <c r="Y124" s="50"/>
    </row>
    <row r="125" spans="1:25" ht="15.5" x14ac:dyDescent="0.35">
      <c r="A125" s="50"/>
      <c r="B125" s="50"/>
      <c r="C125" s="69" t="s">
        <v>158</v>
      </c>
      <c r="D125" s="69"/>
      <c r="E125" s="69" t="s">
        <v>59</v>
      </c>
      <c r="F125" s="70">
        <v>3500</v>
      </c>
      <c r="G125" s="69" t="s">
        <v>59</v>
      </c>
      <c r="H125" s="70">
        <v>4000</v>
      </c>
      <c r="I125" s="50"/>
      <c r="J125" s="58" t="s">
        <v>55</v>
      </c>
      <c r="K125" s="50"/>
      <c r="L125" s="50"/>
      <c r="M125" s="50"/>
      <c r="O125" s="25" t="s">
        <v>158</v>
      </c>
      <c r="P125" s="25"/>
      <c r="Q125" s="25"/>
      <c r="R125" s="29">
        <v>3500</v>
      </c>
      <c r="S125" s="29"/>
      <c r="T125" s="29">
        <v>4000</v>
      </c>
      <c r="V125" s="50" t="s">
        <v>159</v>
      </c>
      <c r="W125" s="50"/>
      <c r="X125" s="50"/>
      <c r="Y125" s="50"/>
    </row>
    <row r="126" spans="1:25" ht="15.5" x14ac:dyDescent="0.35">
      <c r="A126" s="50"/>
      <c r="B126" s="50"/>
      <c r="C126" s="50"/>
      <c r="D126" s="50"/>
      <c r="E126" s="50"/>
      <c r="F126" s="50"/>
      <c r="G126" s="50"/>
      <c r="H126" s="50"/>
      <c r="I126" s="50"/>
      <c r="J126" s="50"/>
      <c r="K126" s="50"/>
      <c r="L126" s="50"/>
      <c r="M126" s="50"/>
      <c r="V126" s="50"/>
      <c r="W126" s="50"/>
      <c r="X126" s="50"/>
      <c r="Y126" s="50"/>
    </row>
    <row r="127" spans="1:25" ht="15.5" x14ac:dyDescent="0.35">
      <c r="A127" s="50"/>
      <c r="B127" s="50"/>
      <c r="C127" s="69" t="s">
        <v>160</v>
      </c>
      <c r="D127" s="69"/>
      <c r="E127" s="69" t="s">
        <v>59</v>
      </c>
      <c r="F127" s="70">
        <v>28500</v>
      </c>
      <c r="G127" s="69" t="s">
        <v>59</v>
      </c>
      <c r="H127" s="70">
        <v>29000</v>
      </c>
      <c r="I127" s="50"/>
      <c r="J127" s="50"/>
      <c r="K127" s="50"/>
      <c r="L127" s="50"/>
      <c r="M127" s="50"/>
      <c r="O127" s="25" t="s">
        <v>160</v>
      </c>
      <c r="P127" s="25"/>
      <c r="Q127" s="25"/>
      <c r="R127" s="29">
        <v>28500</v>
      </c>
      <c r="S127" s="29"/>
      <c r="T127" s="29">
        <v>29000</v>
      </c>
      <c r="V127" s="50" t="s">
        <v>161</v>
      </c>
      <c r="W127" s="50"/>
      <c r="X127" s="50"/>
      <c r="Y127" s="50"/>
    </row>
    <row r="128" spans="1:25" ht="15.5" x14ac:dyDescent="0.35">
      <c r="A128" s="50"/>
      <c r="B128" s="50"/>
      <c r="C128" s="69" t="s">
        <v>162</v>
      </c>
      <c r="D128" s="69"/>
      <c r="E128" s="69" t="s">
        <v>59</v>
      </c>
      <c r="F128" s="69">
        <v>275</v>
      </c>
      <c r="G128" s="69" t="s">
        <v>59</v>
      </c>
      <c r="H128" s="69">
        <v>275</v>
      </c>
      <c r="I128" s="50"/>
      <c r="J128" s="50"/>
      <c r="K128" s="50"/>
      <c r="L128" s="50"/>
      <c r="M128" s="50"/>
      <c r="O128" s="25" t="s">
        <v>162</v>
      </c>
      <c r="P128" s="25"/>
      <c r="Q128" s="25"/>
      <c r="R128" s="29">
        <v>275</v>
      </c>
      <c r="S128" s="29"/>
      <c r="T128" s="29">
        <v>275</v>
      </c>
      <c r="V128" s="50" t="s">
        <v>163</v>
      </c>
      <c r="W128" s="50"/>
      <c r="X128" s="50"/>
      <c r="Y128" s="50"/>
    </row>
    <row r="129" spans="1:25" ht="15.5" x14ac:dyDescent="0.35">
      <c r="A129" s="50"/>
      <c r="B129" s="50"/>
      <c r="C129" s="50"/>
      <c r="D129" s="50"/>
      <c r="E129" s="50"/>
      <c r="F129" s="50"/>
      <c r="G129" s="50"/>
      <c r="H129" s="50"/>
      <c r="I129" s="50"/>
      <c r="J129" s="50"/>
      <c r="K129" s="50"/>
      <c r="L129" s="50"/>
      <c r="M129" s="50"/>
      <c r="V129" s="50"/>
      <c r="W129" s="50"/>
      <c r="X129" s="50"/>
      <c r="Y129" s="50"/>
    </row>
    <row r="130" spans="1:25" ht="15.5" x14ac:dyDescent="0.35">
      <c r="A130" s="50"/>
      <c r="B130" s="50"/>
      <c r="C130" s="69" t="s">
        <v>164</v>
      </c>
      <c r="D130" s="69"/>
      <c r="E130" s="69" t="s">
        <v>59</v>
      </c>
      <c r="F130" s="70">
        <v>1500</v>
      </c>
      <c r="G130" s="69" t="s">
        <v>59</v>
      </c>
      <c r="H130" s="70">
        <v>3000</v>
      </c>
      <c r="I130" s="50"/>
      <c r="J130" s="44"/>
      <c r="K130" s="50"/>
      <c r="L130" s="50"/>
      <c r="M130" s="50"/>
      <c r="O130" s="25" t="s">
        <v>164</v>
      </c>
      <c r="P130" s="25"/>
      <c r="Q130" s="25"/>
      <c r="R130" s="29">
        <v>1500</v>
      </c>
      <c r="S130" s="29"/>
      <c r="T130" s="29">
        <v>3000</v>
      </c>
      <c r="V130" s="50" t="s">
        <v>165</v>
      </c>
      <c r="W130" s="50"/>
      <c r="X130" s="50"/>
      <c r="Y130" s="50"/>
    </row>
    <row r="131" spans="1:25" ht="15.5" x14ac:dyDescent="0.35">
      <c r="A131" s="50"/>
      <c r="B131" s="50"/>
      <c r="C131" s="50"/>
      <c r="D131" s="50"/>
      <c r="E131" s="50"/>
      <c r="F131" s="50"/>
      <c r="G131" s="50"/>
      <c r="H131" s="50"/>
      <c r="I131" s="50"/>
      <c r="J131" s="50"/>
      <c r="K131" s="50"/>
      <c r="L131" s="50"/>
      <c r="M131" s="50"/>
      <c r="V131" s="50"/>
      <c r="W131" s="50"/>
      <c r="X131" s="50"/>
      <c r="Y131" s="50"/>
    </row>
    <row r="132" spans="1:25" ht="15.5" x14ac:dyDescent="0.35">
      <c r="A132" s="50"/>
      <c r="B132" s="50"/>
      <c r="C132" s="69" t="s">
        <v>166</v>
      </c>
      <c r="D132" s="69"/>
      <c r="E132" s="69" t="s">
        <v>59</v>
      </c>
      <c r="F132" s="70">
        <v>17500</v>
      </c>
      <c r="G132" s="69" t="s">
        <v>59</v>
      </c>
      <c r="H132" s="70">
        <v>18000</v>
      </c>
      <c r="I132" s="50"/>
      <c r="J132" s="58" t="s">
        <v>55</v>
      </c>
      <c r="K132" s="50"/>
      <c r="L132" s="50"/>
      <c r="M132" s="50"/>
      <c r="O132" s="25" t="s">
        <v>166</v>
      </c>
      <c r="P132" s="25"/>
      <c r="Q132" s="25"/>
      <c r="R132" s="29">
        <v>17500</v>
      </c>
      <c r="S132" s="29"/>
      <c r="T132" s="29">
        <v>18000</v>
      </c>
      <c r="V132" s="50" t="s">
        <v>167</v>
      </c>
      <c r="W132" s="50"/>
      <c r="X132" s="50"/>
      <c r="Y132" s="50"/>
    </row>
    <row r="133" spans="1:25" ht="15.5" x14ac:dyDescent="0.35">
      <c r="A133" s="50"/>
      <c r="B133" s="50"/>
      <c r="C133" s="69" t="s">
        <v>168</v>
      </c>
      <c r="D133" s="69"/>
      <c r="E133" s="69" t="s">
        <v>59</v>
      </c>
      <c r="F133" s="70">
        <v>7250</v>
      </c>
      <c r="G133" s="69" t="s">
        <v>59</v>
      </c>
      <c r="H133" s="70">
        <v>7250</v>
      </c>
      <c r="I133" s="50"/>
      <c r="J133" s="50" t="s">
        <v>169</v>
      </c>
      <c r="K133" s="50"/>
      <c r="L133" s="50"/>
      <c r="M133" s="50"/>
      <c r="O133" s="25" t="s">
        <v>168</v>
      </c>
      <c r="P133" s="25"/>
      <c r="Q133" s="25"/>
      <c r="R133" s="29">
        <v>7250</v>
      </c>
      <c r="S133" s="29"/>
      <c r="T133" s="29">
        <v>7250</v>
      </c>
      <c r="V133" s="50" t="s">
        <v>170</v>
      </c>
      <c r="W133" s="50"/>
      <c r="X133" s="50"/>
      <c r="Y133" s="50"/>
    </row>
    <row r="134" spans="1:25" ht="15.5" x14ac:dyDescent="0.35">
      <c r="A134" s="50"/>
      <c r="B134" s="50"/>
      <c r="C134" s="226" t="s">
        <v>346</v>
      </c>
      <c r="D134" s="226"/>
      <c r="E134" s="226"/>
      <c r="F134" s="227">
        <v>25000</v>
      </c>
      <c r="G134" s="226"/>
      <c r="H134" s="227">
        <v>0</v>
      </c>
      <c r="I134" s="50"/>
      <c r="J134" s="50"/>
      <c r="K134" s="50"/>
      <c r="L134" s="50"/>
      <c r="M134" s="50"/>
      <c r="O134" s="226" t="s">
        <v>347</v>
      </c>
      <c r="P134" s="226"/>
      <c r="Q134" s="226"/>
      <c r="R134" s="227">
        <v>25000</v>
      </c>
      <c r="S134" s="226"/>
      <c r="T134" s="227">
        <v>0</v>
      </c>
      <c r="U134" s="50"/>
      <c r="V134" s="50"/>
      <c r="W134" s="50"/>
      <c r="X134" s="50"/>
      <c r="Y134" s="50"/>
    </row>
    <row r="135" spans="1:25" ht="15.5" x14ac:dyDescent="0.35">
      <c r="A135" s="50"/>
      <c r="B135" s="50"/>
      <c r="C135" s="69" t="s">
        <v>171</v>
      </c>
      <c r="D135" s="69"/>
      <c r="E135" s="69" t="s">
        <v>59</v>
      </c>
      <c r="F135" s="70">
        <v>2000</v>
      </c>
      <c r="G135" s="69" t="s">
        <v>59</v>
      </c>
      <c r="H135" s="70">
        <v>2000</v>
      </c>
      <c r="I135" s="50"/>
      <c r="J135" s="50"/>
      <c r="K135" s="50"/>
      <c r="L135" s="50"/>
      <c r="M135" s="50"/>
      <c r="O135" s="25" t="s">
        <v>171</v>
      </c>
      <c r="P135" s="25"/>
      <c r="Q135" s="25"/>
      <c r="R135" s="29">
        <v>2000</v>
      </c>
      <c r="S135" s="29"/>
      <c r="T135" s="29">
        <v>2000</v>
      </c>
      <c r="V135" s="50" t="s">
        <v>172</v>
      </c>
      <c r="W135" s="50"/>
      <c r="X135" s="50"/>
      <c r="Y135" s="50"/>
    </row>
    <row r="136" spans="1:25" ht="15.5" x14ac:dyDescent="0.35">
      <c r="A136" s="50"/>
      <c r="B136" s="50"/>
      <c r="C136" s="69" t="s">
        <v>91</v>
      </c>
      <c r="D136" s="69"/>
      <c r="E136" s="69" t="s">
        <v>59</v>
      </c>
      <c r="F136" s="69" t="s">
        <v>16</v>
      </c>
      <c r="G136" s="69" t="s">
        <v>59</v>
      </c>
      <c r="H136" s="69" t="s">
        <v>16</v>
      </c>
      <c r="I136" s="50"/>
      <c r="J136" s="50"/>
      <c r="K136" s="50"/>
      <c r="L136" s="50"/>
      <c r="M136" s="50"/>
      <c r="O136" s="25" t="s">
        <v>91</v>
      </c>
      <c r="P136" s="25"/>
      <c r="Q136" s="25"/>
      <c r="R136" s="29">
        <v>0</v>
      </c>
      <c r="S136" s="29"/>
      <c r="T136" s="29">
        <v>0</v>
      </c>
      <c r="V136" s="50"/>
      <c r="W136" s="50"/>
      <c r="X136" s="50"/>
      <c r="Y136" s="50"/>
    </row>
    <row r="137" spans="1:25" ht="15.5" x14ac:dyDescent="0.35">
      <c r="A137" s="50"/>
      <c r="B137" s="50"/>
      <c r="C137" s="69" t="s">
        <v>173</v>
      </c>
      <c r="D137" s="69"/>
      <c r="E137" s="69" t="s">
        <v>59</v>
      </c>
      <c r="F137" s="70">
        <v>5000</v>
      </c>
      <c r="G137" s="69" t="s">
        <v>59</v>
      </c>
      <c r="H137" s="70">
        <v>7500</v>
      </c>
      <c r="I137" s="50"/>
      <c r="J137" s="44"/>
      <c r="K137" s="50"/>
      <c r="L137" s="50"/>
      <c r="M137" s="50"/>
      <c r="O137" s="25" t="s">
        <v>173</v>
      </c>
      <c r="P137" s="25"/>
      <c r="Q137" s="25"/>
      <c r="R137" s="29">
        <v>5700</v>
      </c>
      <c r="S137" s="29"/>
      <c r="T137" s="29">
        <v>7500</v>
      </c>
      <c r="V137" s="50" t="s">
        <v>174</v>
      </c>
      <c r="W137" s="50"/>
      <c r="X137" s="50"/>
      <c r="Y137" s="50"/>
    </row>
    <row r="138" spans="1:25" ht="15.5" x14ac:dyDescent="0.35">
      <c r="A138" s="50"/>
      <c r="B138" s="50"/>
      <c r="C138" s="69" t="s">
        <v>89</v>
      </c>
      <c r="D138" s="69"/>
      <c r="E138" s="69" t="s">
        <v>59</v>
      </c>
      <c r="F138" s="70">
        <v>1500</v>
      </c>
      <c r="G138" s="69" t="s">
        <v>59</v>
      </c>
      <c r="H138" s="70">
        <v>3500</v>
      </c>
      <c r="I138" s="50"/>
      <c r="J138" s="44"/>
      <c r="K138" s="50"/>
      <c r="L138" s="50"/>
      <c r="M138" s="50"/>
      <c r="O138" s="25" t="s">
        <v>89</v>
      </c>
      <c r="P138" s="25"/>
      <c r="Q138" s="25"/>
      <c r="R138" s="29">
        <v>1500</v>
      </c>
      <c r="S138" s="29"/>
      <c r="T138" s="29">
        <v>3500</v>
      </c>
      <c r="V138" s="50" t="s">
        <v>175</v>
      </c>
      <c r="W138" s="50"/>
      <c r="X138" s="50"/>
      <c r="Y138" s="50"/>
    </row>
    <row r="139" spans="1:25" ht="15.5" x14ac:dyDescent="0.35">
      <c r="A139" s="50"/>
      <c r="B139" s="50"/>
      <c r="C139" s="50"/>
      <c r="D139" s="50"/>
      <c r="E139" s="50"/>
      <c r="F139" s="50"/>
      <c r="G139" s="50"/>
      <c r="H139" s="50"/>
      <c r="I139" s="50"/>
      <c r="J139" s="50"/>
      <c r="K139" s="50"/>
      <c r="L139" s="50"/>
      <c r="M139" s="50"/>
      <c r="V139" s="50"/>
      <c r="W139" s="50"/>
      <c r="X139" s="50"/>
      <c r="Y139" s="50"/>
    </row>
    <row r="140" spans="1:25" ht="15.5" x14ac:dyDescent="0.35">
      <c r="A140" s="50"/>
      <c r="B140" s="50"/>
      <c r="C140" s="69" t="s">
        <v>176</v>
      </c>
      <c r="D140" s="69"/>
      <c r="E140" s="69" t="s">
        <v>59</v>
      </c>
      <c r="F140" s="69" t="s">
        <v>59</v>
      </c>
      <c r="G140" s="69" t="s">
        <v>59</v>
      </c>
      <c r="H140" s="69" t="s">
        <v>59</v>
      </c>
      <c r="I140" s="50"/>
      <c r="J140" s="50"/>
      <c r="K140" s="50"/>
      <c r="L140" s="50"/>
      <c r="M140" s="50"/>
      <c r="O140" s="25" t="s">
        <v>176</v>
      </c>
      <c r="P140" s="25"/>
      <c r="Q140" s="25"/>
      <c r="R140" s="29"/>
      <c r="S140" s="29"/>
      <c r="T140" s="29"/>
      <c r="V140" s="50"/>
      <c r="W140" s="50"/>
      <c r="X140" s="50"/>
      <c r="Y140" s="50"/>
    </row>
    <row r="141" spans="1:25" ht="15.5" x14ac:dyDescent="0.35">
      <c r="A141" s="50"/>
      <c r="B141" s="50"/>
      <c r="C141" s="69" t="s">
        <v>59</v>
      </c>
      <c r="D141" s="69" t="s">
        <v>177</v>
      </c>
      <c r="E141" s="69" t="s">
        <v>59</v>
      </c>
      <c r="F141" s="70">
        <v>11250</v>
      </c>
      <c r="G141" s="69" t="s">
        <v>59</v>
      </c>
      <c r="H141" s="70">
        <v>12000</v>
      </c>
      <c r="I141" s="50"/>
      <c r="J141" s="58" t="s">
        <v>55</v>
      </c>
      <c r="K141" s="50"/>
      <c r="L141" s="50"/>
      <c r="M141" s="50"/>
      <c r="O141" s="25"/>
      <c r="P141" s="25" t="s">
        <v>177</v>
      </c>
      <c r="Q141" s="25"/>
      <c r="R141" s="29">
        <v>11250</v>
      </c>
      <c r="S141" s="29"/>
      <c r="T141" s="29">
        <v>12000</v>
      </c>
      <c r="V141" s="50" t="s">
        <v>178</v>
      </c>
      <c r="W141" s="50"/>
      <c r="X141" s="50"/>
      <c r="Y141" s="50"/>
    </row>
    <row r="142" spans="1:25" ht="15.5" x14ac:dyDescent="0.35">
      <c r="A142" s="50"/>
      <c r="B142" s="50"/>
      <c r="C142" s="69" t="s">
        <v>59</v>
      </c>
      <c r="D142" s="69" t="s">
        <v>179</v>
      </c>
      <c r="E142" s="69" t="s">
        <v>59</v>
      </c>
      <c r="F142" s="70">
        <v>1000</v>
      </c>
      <c r="G142" s="69" t="s">
        <v>59</v>
      </c>
      <c r="H142" s="70">
        <v>1500</v>
      </c>
      <c r="I142" s="50"/>
      <c r="J142" s="50"/>
      <c r="K142" s="50"/>
      <c r="L142" s="50"/>
      <c r="M142" s="50"/>
      <c r="O142" s="25"/>
      <c r="P142" s="25" t="s">
        <v>179</v>
      </c>
      <c r="Q142" s="25"/>
      <c r="R142" s="29">
        <v>1000</v>
      </c>
      <c r="S142" s="29"/>
      <c r="T142" s="29">
        <v>1500</v>
      </c>
      <c r="V142" s="50" t="s">
        <v>180</v>
      </c>
      <c r="W142" s="50"/>
      <c r="X142" s="50"/>
      <c r="Y142" s="50"/>
    </row>
    <row r="143" spans="1:25" ht="15.5" x14ac:dyDescent="0.35">
      <c r="A143" s="50"/>
      <c r="B143" s="50"/>
      <c r="C143" s="69" t="s">
        <v>59</v>
      </c>
      <c r="D143" s="69" t="s">
        <v>181</v>
      </c>
      <c r="E143" s="69" t="s">
        <v>59</v>
      </c>
      <c r="F143" s="70">
        <v>50000</v>
      </c>
      <c r="G143" s="69" t="s">
        <v>59</v>
      </c>
      <c r="H143" s="70">
        <v>50000</v>
      </c>
      <c r="I143" s="50"/>
      <c r="J143" s="50"/>
      <c r="K143" s="50"/>
      <c r="L143" s="50"/>
      <c r="M143" s="50"/>
      <c r="O143" s="25"/>
      <c r="P143" s="25" t="s">
        <v>181</v>
      </c>
      <c r="Q143" s="25"/>
      <c r="R143" s="29">
        <v>50000</v>
      </c>
      <c r="S143" s="29"/>
      <c r="T143" s="29">
        <v>50000</v>
      </c>
      <c r="V143" s="50" t="s">
        <v>182</v>
      </c>
      <c r="W143" s="50"/>
      <c r="X143" s="50"/>
      <c r="Y143" s="50"/>
    </row>
    <row r="144" spans="1:25" ht="15.5" x14ac:dyDescent="0.35">
      <c r="A144" s="50"/>
      <c r="B144" s="50"/>
      <c r="C144" s="69" t="s">
        <v>59</v>
      </c>
      <c r="D144" s="69" t="s">
        <v>183</v>
      </c>
      <c r="E144" s="69" t="s">
        <v>59</v>
      </c>
      <c r="F144" s="70">
        <v>1185</v>
      </c>
      <c r="G144" s="69" t="s">
        <v>59</v>
      </c>
      <c r="H144" s="70">
        <v>1000</v>
      </c>
      <c r="I144" s="50"/>
      <c r="J144" s="58" t="s">
        <v>55</v>
      </c>
      <c r="K144" s="50"/>
      <c r="L144" s="50"/>
      <c r="M144" s="50"/>
      <c r="O144" s="25"/>
      <c r="P144" s="25" t="s">
        <v>183</v>
      </c>
      <c r="Q144" s="25"/>
      <c r="R144" s="29">
        <v>1000</v>
      </c>
      <c r="S144" s="29"/>
      <c r="T144" s="29">
        <v>1000</v>
      </c>
      <c r="V144" s="50" t="s">
        <v>184</v>
      </c>
      <c r="W144" s="50"/>
      <c r="X144" s="50"/>
      <c r="Y144" s="50"/>
    </row>
    <row r="145" spans="1:25" ht="15.5" x14ac:dyDescent="0.35">
      <c r="A145" s="50"/>
      <c r="B145" s="50"/>
      <c r="C145" s="69" t="s">
        <v>59</v>
      </c>
      <c r="D145" s="69" t="s">
        <v>185</v>
      </c>
      <c r="E145" s="69" t="s">
        <v>59</v>
      </c>
      <c r="F145" s="69" t="s">
        <v>16</v>
      </c>
      <c r="G145" s="69" t="s">
        <v>59</v>
      </c>
      <c r="H145" s="69" t="s">
        <v>16</v>
      </c>
      <c r="I145" s="50"/>
      <c r="J145" s="44" t="s">
        <v>186</v>
      </c>
      <c r="K145" s="44"/>
      <c r="L145" s="44"/>
      <c r="M145" s="44"/>
      <c r="O145" s="25"/>
      <c r="P145" s="25" t="s">
        <v>185</v>
      </c>
      <c r="Q145" s="25"/>
      <c r="R145" s="29">
        <v>0</v>
      </c>
      <c r="S145" s="29"/>
      <c r="T145" s="29">
        <v>0</v>
      </c>
      <c r="V145" s="50"/>
      <c r="W145" s="50"/>
      <c r="X145" s="50"/>
      <c r="Y145" s="50"/>
    </row>
    <row r="146" spans="1:25" ht="15.5" x14ac:dyDescent="0.35">
      <c r="A146" s="50"/>
      <c r="B146" s="50"/>
      <c r="C146" s="50"/>
      <c r="D146" s="50"/>
      <c r="E146" s="50"/>
      <c r="F146" s="50"/>
      <c r="G146" s="50"/>
      <c r="H146" s="50"/>
      <c r="I146" s="50"/>
      <c r="J146" s="50"/>
      <c r="K146" s="50"/>
      <c r="L146" s="50"/>
      <c r="M146" s="50"/>
      <c r="V146" s="50"/>
      <c r="W146" s="50"/>
      <c r="X146" s="50"/>
      <c r="Y146" s="50"/>
    </row>
    <row r="147" spans="1:25" ht="15.5" x14ac:dyDescent="0.35">
      <c r="A147" s="50"/>
      <c r="B147" s="50"/>
      <c r="C147" s="69" t="s">
        <v>187</v>
      </c>
      <c r="D147" s="69"/>
      <c r="E147" s="69" t="s">
        <v>59</v>
      </c>
      <c r="F147" s="69" t="s">
        <v>59</v>
      </c>
      <c r="G147" s="69" t="s">
        <v>59</v>
      </c>
      <c r="H147" s="69" t="s">
        <v>59</v>
      </c>
      <c r="I147" s="50"/>
      <c r="J147" s="50"/>
      <c r="K147" s="50"/>
      <c r="L147" s="50"/>
      <c r="M147" s="50"/>
      <c r="O147" s="25" t="s">
        <v>187</v>
      </c>
      <c r="P147" s="25"/>
      <c r="Q147" s="25"/>
      <c r="R147" s="29"/>
      <c r="S147" s="29"/>
      <c r="T147" s="29"/>
      <c r="V147" s="50"/>
      <c r="W147" s="50"/>
      <c r="X147" s="50"/>
      <c r="Y147" s="50"/>
    </row>
    <row r="148" spans="1:25" ht="15.5" x14ac:dyDescent="0.35">
      <c r="A148" s="50"/>
      <c r="B148" s="50"/>
      <c r="C148" s="69" t="s">
        <v>59</v>
      </c>
      <c r="D148" s="69" t="s">
        <v>188</v>
      </c>
      <c r="E148" s="69" t="s">
        <v>59</v>
      </c>
      <c r="F148" s="70">
        <v>27000</v>
      </c>
      <c r="G148" s="69" t="s">
        <v>59</v>
      </c>
      <c r="H148" s="70">
        <v>38500</v>
      </c>
      <c r="I148" s="50"/>
      <c r="J148" s="50" t="s">
        <v>189</v>
      </c>
      <c r="K148" s="50"/>
      <c r="L148" s="50"/>
      <c r="M148" s="50"/>
      <c r="O148" s="25"/>
      <c r="P148" s="25" t="s">
        <v>188</v>
      </c>
      <c r="Q148" s="25"/>
      <c r="R148" s="29">
        <v>27000</v>
      </c>
      <c r="S148" s="29"/>
      <c r="T148" s="29">
        <v>38500</v>
      </c>
      <c r="V148" s="50" t="s">
        <v>190</v>
      </c>
      <c r="W148" s="50"/>
      <c r="X148" s="50"/>
      <c r="Y148" s="50"/>
    </row>
    <row r="149" spans="1:25" ht="15.5" x14ac:dyDescent="0.35">
      <c r="A149" s="50"/>
      <c r="B149" s="50"/>
      <c r="C149" s="69" t="s">
        <v>59</v>
      </c>
      <c r="D149" s="69" t="s">
        <v>191</v>
      </c>
      <c r="E149" s="69" t="s">
        <v>59</v>
      </c>
      <c r="F149" s="70">
        <v>3500</v>
      </c>
      <c r="G149" s="69" t="s">
        <v>59</v>
      </c>
      <c r="H149" s="70">
        <v>11575</v>
      </c>
      <c r="I149" s="50"/>
      <c r="J149" s="50"/>
      <c r="K149" s="50"/>
      <c r="L149" s="50"/>
      <c r="M149" s="50"/>
      <c r="O149" s="25"/>
      <c r="P149" s="25" t="s">
        <v>191</v>
      </c>
      <c r="Q149" s="25"/>
      <c r="R149" s="29">
        <v>3500</v>
      </c>
      <c r="S149" s="29"/>
      <c r="T149" s="29">
        <f>11575-86</f>
        <v>11489</v>
      </c>
      <c r="V149" s="50" t="s">
        <v>190</v>
      </c>
      <c r="W149" s="50"/>
      <c r="X149" s="50"/>
      <c r="Y149" s="50"/>
    </row>
    <row r="150" spans="1:25" ht="15.5" x14ac:dyDescent="0.35">
      <c r="A150" s="50"/>
      <c r="B150" s="50"/>
      <c r="C150" s="50"/>
      <c r="D150" s="50"/>
      <c r="E150" s="50"/>
      <c r="F150" s="50"/>
      <c r="G150" s="50"/>
      <c r="H150" s="50"/>
      <c r="I150" s="50"/>
      <c r="J150" s="50"/>
      <c r="K150" s="50"/>
      <c r="L150" s="50"/>
      <c r="M150" s="50"/>
      <c r="V150" s="50"/>
      <c r="W150" s="50"/>
      <c r="X150" s="50"/>
      <c r="Y150" s="50"/>
    </row>
    <row r="151" spans="1:25" ht="15.5" x14ac:dyDescent="0.35">
      <c r="A151" s="50"/>
      <c r="B151" s="50"/>
      <c r="C151" s="50"/>
      <c r="D151" s="50"/>
      <c r="E151" s="50"/>
      <c r="F151" s="50"/>
      <c r="G151" s="50"/>
      <c r="H151" s="50"/>
      <c r="I151" s="50"/>
      <c r="J151" s="50"/>
      <c r="K151" s="50"/>
      <c r="L151" s="50"/>
      <c r="M151" s="50"/>
      <c r="V151" s="50"/>
      <c r="W151" s="50"/>
      <c r="X151" s="50"/>
      <c r="Y151" s="50"/>
    </row>
    <row r="152" spans="1:25" ht="15.5" x14ac:dyDescent="0.35">
      <c r="A152" s="50"/>
      <c r="B152" s="50"/>
      <c r="C152" s="59" t="s">
        <v>192</v>
      </c>
      <c r="D152" s="59"/>
      <c r="E152" s="59" t="s">
        <v>59</v>
      </c>
      <c r="F152" s="60">
        <f>SUM(F106:F151)</f>
        <v>352575</v>
      </c>
      <c r="G152" s="59" t="s">
        <v>59</v>
      </c>
      <c r="H152" s="60">
        <f>SUM(H106:H151)</f>
        <v>365675</v>
      </c>
      <c r="I152" s="50"/>
      <c r="J152" s="50" t="s">
        <v>193</v>
      </c>
      <c r="K152" s="50"/>
      <c r="L152" s="50"/>
      <c r="M152" s="50"/>
      <c r="O152" s="8" t="s">
        <v>192</v>
      </c>
      <c r="P152" s="8"/>
      <c r="Q152" s="8"/>
      <c r="R152" s="19">
        <f>SUM(R106:R149)</f>
        <v>353090</v>
      </c>
      <c r="S152" s="20"/>
      <c r="T152" s="19">
        <f>SUM(T106:T149)</f>
        <v>365589</v>
      </c>
      <c r="V152" s="50"/>
      <c r="W152" s="50"/>
      <c r="X152" s="50"/>
      <c r="Y152" s="50"/>
    </row>
    <row r="153" spans="1:25" ht="15.5" x14ac:dyDescent="0.35">
      <c r="A153" s="50"/>
      <c r="B153" s="50"/>
      <c r="C153" s="50"/>
      <c r="D153" s="50"/>
      <c r="E153" s="50"/>
      <c r="F153" s="50"/>
      <c r="G153" s="50"/>
      <c r="H153" s="50"/>
      <c r="I153" s="50"/>
      <c r="J153" s="50"/>
      <c r="K153" s="50"/>
      <c r="L153" s="50"/>
      <c r="M153" s="50"/>
      <c r="V153" s="50"/>
      <c r="W153" s="50"/>
      <c r="X153" s="50"/>
      <c r="Y153" s="50"/>
    </row>
    <row r="154" spans="1:25" ht="15.5" x14ac:dyDescent="0.35">
      <c r="A154" s="50"/>
      <c r="B154" s="62" t="s">
        <v>194</v>
      </c>
      <c r="C154" s="62"/>
      <c r="D154" s="62"/>
      <c r="E154" s="62" t="s">
        <v>59</v>
      </c>
      <c r="F154" s="63">
        <f>F103+F152</f>
        <v>1241200</v>
      </c>
      <c r="G154" s="62" t="s">
        <v>59</v>
      </c>
      <c r="H154" s="63">
        <f>H103+H152</f>
        <v>1494800</v>
      </c>
      <c r="I154" s="50"/>
      <c r="J154" s="79" t="s">
        <v>195</v>
      </c>
      <c r="K154" s="80" t="s">
        <v>59</v>
      </c>
      <c r="L154" s="81" t="s">
        <v>59</v>
      </c>
      <c r="M154" s="52"/>
      <c r="N154" s="12" t="s">
        <v>194</v>
      </c>
      <c r="O154" s="12"/>
      <c r="P154" s="12"/>
      <c r="Q154" s="12"/>
      <c r="R154" s="13">
        <f>R152+R103</f>
        <v>1331715</v>
      </c>
      <c r="S154" s="14"/>
      <c r="T154" s="13">
        <f>T152+T103</f>
        <v>1691864</v>
      </c>
      <c r="V154" s="50"/>
      <c r="W154" s="50"/>
      <c r="X154" s="50"/>
      <c r="Y154" s="50"/>
    </row>
    <row r="155" spans="1:25" ht="15.5" x14ac:dyDescent="0.35">
      <c r="A155" s="50"/>
      <c r="B155" s="50"/>
      <c r="C155" s="50"/>
      <c r="D155" s="50"/>
      <c r="E155" s="50"/>
      <c r="F155" s="50"/>
      <c r="G155" s="50"/>
      <c r="H155" s="50"/>
      <c r="I155" s="50"/>
      <c r="J155" s="82" t="s">
        <v>196</v>
      </c>
      <c r="K155" s="83">
        <v>598000</v>
      </c>
      <c r="L155" s="84">
        <v>618000</v>
      </c>
      <c r="M155" s="83"/>
      <c r="V155" s="50"/>
      <c r="W155" s="50"/>
      <c r="X155" s="50"/>
      <c r="Y155" s="50"/>
    </row>
    <row r="156" spans="1:25" ht="15.5" x14ac:dyDescent="0.35">
      <c r="A156" s="50"/>
      <c r="B156" s="61" t="s">
        <v>197</v>
      </c>
      <c r="C156" s="61"/>
      <c r="D156" s="61"/>
      <c r="E156" s="62" t="s">
        <v>59</v>
      </c>
      <c r="F156" s="85">
        <f>F60-F154</f>
        <v>179800</v>
      </c>
      <c r="G156" s="62" t="s">
        <v>59</v>
      </c>
      <c r="H156" s="85">
        <f>H60-H154</f>
        <v>-204800</v>
      </c>
      <c r="I156" s="50"/>
      <c r="J156" s="86" t="s">
        <v>198</v>
      </c>
      <c r="K156" s="83">
        <v>438000</v>
      </c>
      <c r="L156" s="84">
        <v>436600</v>
      </c>
      <c r="M156" s="83"/>
      <c r="N156" s="11" t="s">
        <v>197</v>
      </c>
      <c r="O156" s="12"/>
      <c r="P156" s="12"/>
      <c r="Q156" s="12"/>
      <c r="R156" s="21">
        <f>R60-R154</f>
        <v>89285</v>
      </c>
      <c r="S156" s="14"/>
      <c r="T156" s="21">
        <f>T60-T154</f>
        <v>-401864</v>
      </c>
      <c r="V156" s="50"/>
      <c r="W156" s="50"/>
      <c r="X156" s="50"/>
      <c r="Y156" s="50"/>
    </row>
    <row r="157" spans="1:25" ht="15.5" x14ac:dyDescent="0.35">
      <c r="A157" s="50"/>
      <c r="B157" s="50"/>
      <c r="C157" s="50"/>
      <c r="D157" s="50"/>
      <c r="E157" s="50"/>
      <c r="F157" s="50"/>
      <c r="G157" s="50"/>
      <c r="H157" s="50"/>
      <c r="I157" s="50"/>
      <c r="J157" s="87" t="s">
        <v>199</v>
      </c>
      <c r="K157" s="83">
        <v>180200</v>
      </c>
      <c r="L157" s="88">
        <v>440200</v>
      </c>
      <c r="M157" s="83"/>
      <c r="V157" s="50"/>
      <c r="W157" s="50"/>
      <c r="X157" s="50"/>
      <c r="Y157" s="50"/>
    </row>
    <row r="158" spans="1:25" ht="15.5" x14ac:dyDescent="0.35">
      <c r="A158" s="50"/>
      <c r="B158" s="56" t="s">
        <v>200</v>
      </c>
      <c r="C158" s="56"/>
      <c r="D158" s="56"/>
      <c r="E158" s="89" t="s">
        <v>59</v>
      </c>
      <c r="F158" s="89" t="s">
        <v>59</v>
      </c>
      <c r="G158" s="89" t="s">
        <v>59</v>
      </c>
      <c r="H158" s="229">
        <f>F156+H156</f>
        <v>-25000</v>
      </c>
      <c r="I158" s="50"/>
      <c r="J158" s="90" t="s">
        <v>59</v>
      </c>
      <c r="K158" s="91">
        <v>1216200</v>
      </c>
      <c r="L158" s="92">
        <v>1494800</v>
      </c>
      <c r="M158" s="97"/>
      <c r="N158" s="3" t="s">
        <v>200</v>
      </c>
      <c r="O158" s="4"/>
      <c r="P158" s="4"/>
      <c r="Q158" s="4"/>
      <c r="R158" s="22"/>
      <c r="S158" s="22"/>
      <c r="T158" s="230">
        <f>R156+T156</f>
        <v>-312579</v>
      </c>
      <c r="V158" s="50"/>
      <c r="W158" s="50"/>
      <c r="X158" s="50"/>
      <c r="Y158" s="50"/>
    </row>
    <row r="159" spans="1:25" ht="15.5" x14ac:dyDescent="0.35">
      <c r="A159" s="50"/>
      <c r="B159" s="50"/>
      <c r="C159" s="50"/>
      <c r="D159" s="50"/>
      <c r="E159" s="50"/>
      <c r="F159" s="50"/>
      <c r="G159" s="50"/>
      <c r="H159" s="50"/>
      <c r="I159" s="50"/>
      <c r="J159" s="50"/>
      <c r="K159" s="50"/>
      <c r="L159" s="50"/>
      <c r="M159" s="50"/>
      <c r="V159" s="50"/>
      <c r="W159" s="50"/>
      <c r="X159" s="50"/>
      <c r="Y159" s="50"/>
    </row>
    <row r="160" spans="1:25" ht="15.5" x14ac:dyDescent="0.35">
      <c r="A160" s="50"/>
      <c r="B160" s="50"/>
      <c r="C160" s="50"/>
      <c r="D160" s="50"/>
      <c r="E160" s="50"/>
      <c r="F160" s="50"/>
      <c r="G160" s="50"/>
      <c r="H160" s="50"/>
      <c r="I160" s="50"/>
      <c r="J160" s="50"/>
      <c r="K160" s="50"/>
      <c r="L160" s="50"/>
      <c r="M160" s="50"/>
      <c r="V160" s="50"/>
      <c r="W160" s="50"/>
      <c r="X160" s="50"/>
      <c r="Y160" s="50"/>
    </row>
    <row r="161" spans="1:25" ht="15.5" x14ac:dyDescent="0.35">
      <c r="A161" s="50"/>
      <c r="B161" s="50"/>
      <c r="C161" s="50"/>
      <c r="D161" s="50"/>
      <c r="E161" s="50"/>
      <c r="F161" s="50"/>
      <c r="G161" s="50"/>
      <c r="H161" s="50"/>
      <c r="I161" s="50"/>
      <c r="J161" s="50"/>
      <c r="K161" s="50"/>
      <c r="L161" s="50"/>
      <c r="M161" s="50"/>
      <c r="V161" s="50"/>
      <c r="W161" s="50"/>
      <c r="X161" s="50"/>
      <c r="Y161" s="50"/>
    </row>
    <row r="162" spans="1:25" ht="15.5" x14ac:dyDescent="0.35">
      <c r="A162" s="50"/>
      <c r="B162" s="50"/>
      <c r="C162" s="50"/>
      <c r="D162" s="50"/>
      <c r="E162" s="50"/>
      <c r="F162" s="50"/>
      <c r="G162" s="50"/>
      <c r="H162" s="50"/>
      <c r="I162" s="50"/>
      <c r="J162" s="50"/>
      <c r="K162" s="50"/>
      <c r="L162" s="50"/>
      <c r="M162" s="50"/>
      <c r="V162" s="50"/>
      <c r="W162" s="50"/>
      <c r="X162" s="50"/>
      <c r="Y162" s="50"/>
    </row>
    <row r="163" spans="1:25" ht="15.5" x14ac:dyDescent="0.35">
      <c r="A163" s="50"/>
      <c r="B163" s="50"/>
      <c r="C163" s="50"/>
      <c r="D163" s="50"/>
      <c r="E163" s="50"/>
      <c r="F163" s="50"/>
      <c r="G163" s="50"/>
      <c r="H163" s="50"/>
      <c r="I163" s="50"/>
      <c r="J163" s="50"/>
      <c r="K163" s="50"/>
      <c r="L163" s="50"/>
      <c r="M163" s="50"/>
      <c r="V163" s="50"/>
      <c r="W163" s="50"/>
      <c r="X163" s="50"/>
      <c r="Y163" s="50"/>
    </row>
    <row r="164" spans="1:25" ht="15.5" x14ac:dyDescent="0.35">
      <c r="A164" s="50"/>
      <c r="B164" s="50"/>
      <c r="C164" s="50"/>
      <c r="D164" s="102" t="s">
        <v>201</v>
      </c>
      <c r="E164" s="102"/>
      <c r="F164" s="102"/>
      <c r="G164" s="102"/>
      <c r="H164" s="102"/>
      <c r="I164" s="50"/>
      <c r="J164" s="50"/>
      <c r="K164" s="50"/>
      <c r="L164" s="50"/>
      <c r="M164" s="50"/>
      <c r="V164" s="50"/>
      <c r="W164" s="50"/>
      <c r="X164" s="50"/>
      <c r="Y164" s="50"/>
    </row>
    <row r="165" spans="1:25" ht="15.5" x14ac:dyDescent="0.35">
      <c r="A165" s="50"/>
      <c r="B165" s="50"/>
      <c r="C165" s="56" t="s">
        <v>202</v>
      </c>
      <c r="D165" s="56"/>
      <c r="E165" s="56"/>
      <c r="F165" s="50"/>
      <c r="G165" s="50"/>
      <c r="H165" s="50"/>
      <c r="I165" s="50"/>
      <c r="J165" s="50"/>
      <c r="K165" s="50"/>
      <c r="L165" s="50"/>
      <c r="M165" s="50"/>
      <c r="N165" s="3" t="s">
        <v>1</v>
      </c>
      <c r="O165" s="4"/>
      <c r="P165" s="4"/>
      <c r="V165" s="50"/>
      <c r="W165" s="50"/>
      <c r="X165" s="50"/>
      <c r="Y165" s="50"/>
    </row>
    <row r="166" spans="1:25" ht="15.5" x14ac:dyDescent="0.35">
      <c r="A166" s="50"/>
      <c r="B166" s="50"/>
      <c r="C166" s="50"/>
      <c r="D166" s="50"/>
      <c r="E166" s="50"/>
      <c r="F166" s="98">
        <v>2024</v>
      </c>
      <c r="G166" s="99"/>
      <c r="H166" s="98">
        <v>2025</v>
      </c>
      <c r="I166" s="50"/>
      <c r="J166" s="52" t="s">
        <v>2</v>
      </c>
      <c r="K166" s="50"/>
      <c r="L166" s="50"/>
      <c r="M166" s="50"/>
      <c r="R166" s="5">
        <v>2024</v>
      </c>
      <c r="S166" s="6"/>
      <c r="T166" s="5">
        <v>2025</v>
      </c>
      <c r="V166" s="50" t="s">
        <v>2</v>
      </c>
      <c r="W166" s="50"/>
      <c r="X166" s="50"/>
      <c r="Y166" s="50"/>
    </row>
    <row r="167" spans="1:25" ht="15.5" x14ac:dyDescent="0.35">
      <c r="A167" s="50"/>
      <c r="B167" s="50"/>
      <c r="C167" s="50" t="s">
        <v>3</v>
      </c>
      <c r="D167" s="50"/>
      <c r="E167" s="50"/>
      <c r="F167" s="50"/>
      <c r="G167" s="50"/>
      <c r="H167" s="50"/>
      <c r="I167" s="50"/>
      <c r="J167" s="50"/>
      <c r="K167" s="50"/>
      <c r="L167" s="50"/>
      <c r="M167" s="50"/>
      <c r="N167" s="1" t="s">
        <v>3</v>
      </c>
      <c r="V167" s="50"/>
      <c r="W167" s="50"/>
      <c r="X167" s="50"/>
      <c r="Y167" s="50"/>
    </row>
    <row r="168" spans="1:25" ht="15.5" x14ac:dyDescent="0.35">
      <c r="A168" s="50"/>
      <c r="B168" s="50"/>
      <c r="C168" s="50"/>
      <c r="D168" s="50" t="s">
        <v>4</v>
      </c>
      <c r="E168" s="50"/>
      <c r="F168" s="57">
        <f>SUM(F6:F11)</f>
        <v>897000</v>
      </c>
      <c r="G168" s="50"/>
      <c r="H168" s="57">
        <f>SUM(H6:H11)</f>
        <v>915000</v>
      </c>
      <c r="I168" s="50"/>
      <c r="J168" s="50"/>
      <c r="K168" s="50"/>
      <c r="L168" s="50"/>
      <c r="M168" s="50"/>
      <c r="O168" s="1" t="s">
        <v>4</v>
      </c>
      <c r="R168" s="2">
        <f>SUM(R6:R11)</f>
        <v>897000</v>
      </c>
      <c r="T168" s="2">
        <f>SUM(T6:T11)</f>
        <v>915000</v>
      </c>
      <c r="V168" s="50"/>
      <c r="W168" s="50"/>
      <c r="X168" s="50"/>
      <c r="Y168" s="50"/>
    </row>
    <row r="169" spans="1:25" ht="15.5" x14ac:dyDescent="0.35">
      <c r="A169" s="50"/>
      <c r="B169" s="50"/>
      <c r="C169" s="50"/>
      <c r="D169" s="50" t="s">
        <v>12</v>
      </c>
      <c r="E169" s="50"/>
      <c r="F169" s="57">
        <f>SUM(F14:F26)</f>
        <v>179000</v>
      </c>
      <c r="G169" s="50"/>
      <c r="H169" s="57">
        <f>SUM(H14:H26)</f>
        <v>179000</v>
      </c>
      <c r="I169" s="50"/>
      <c r="J169" s="50"/>
      <c r="K169" s="50"/>
      <c r="L169" s="50"/>
      <c r="M169" s="50"/>
      <c r="O169" s="1" t="s">
        <v>12</v>
      </c>
      <c r="R169" s="2">
        <f>SUM(R14:R26)</f>
        <v>179000</v>
      </c>
      <c r="T169" s="2">
        <f>SUM(T14:T26)</f>
        <v>179000</v>
      </c>
      <c r="V169" s="50"/>
      <c r="W169" s="50"/>
      <c r="X169" s="50"/>
      <c r="Y169" s="50"/>
    </row>
    <row r="170" spans="1:25" ht="15.5" x14ac:dyDescent="0.35">
      <c r="A170" s="50"/>
      <c r="B170" s="50"/>
      <c r="C170" s="50"/>
      <c r="D170" s="50" t="s">
        <v>29</v>
      </c>
      <c r="E170" s="50"/>
      <c r="F170" s="57">
        <f>SUM(F29:F33)</f>
        <v>155000</v>
      </c>
      <c r="G170" s="50"/>
      <c r="H170" s="57">
        <f>SUM(H29:H33)</f>
        <v>5000</v>
      </c>
      <c r="I170" s="50"/>
      <c r="J170" s="50"/>
      <c r="K170" s="50"/>
      <c r="L170" s="50"/>
      <c r="M170" s="50"/>
      <c r="O170" s="1" t="s">
        <v>29</v>
      </c>
      <c r="R170" s="2">
        <f>SUM(R29:R33)</f>
        <v>155000</v>
      </c>
      <c r="T170" s="2">
        <f>SUM(T29:T33)</f>
        <v>5000</v>
      </c>
      <c r="V170" s="50"/>
      <c r="W170" s="50"/>
      <c r="X170" s="50"/>
      <c r="Y170" s="50"/>
    </row>
    <row r="171" spans="1:25" ht="15.5" x14ac:dyDescent="0.35">
      <c r="A171" s="50"/>
      <c r="B171" s="50"/>
      <c r="C171" s="50"/>
      <c r="D171" s="50" t="s">
        <v>39</v>
      </c>
      <c r="E171" s="50"/>
      <c r="F171" s="57">
        <f>SUM(F36:F37)</f>
        <v>32000</v>
      </c>
      <c r="G171" s="50"/>
      <c r="H171" s="57">
        <f>SUM(H36:H37)</f>
        <v>32000</v>
      </c>
      <c r="I171" s="50"/>
      <c r="J171" s="50"/>
      <c r="K171" s="50"/>
      <c r="L171" s="50"/>
      <c r="M171" s="50"/>
      <c r="O171" s="1" t="s">
        <v>39</v>
      </c>
      <c r="R171" s="7">
        <f>SUM(R36:R37)</f>
        <v>32000</v>
      </c>
      <c r="S171" s="7"/>
      <c r="T171" s="7">
        <f>SUM(T36:T37)</f>
        <v>32000</v>
      </c>
      <c r="V171" s="50"/>
      <c r="W171" s="50"/>
      <c r="X171" s="50"/>
      <c r="Y171" s="50"/>
    </row>
    <row r="172" spans="1:25" ht="15.5" x14ac:dyDescent="0.35">
      <c r="A172" s="50"/>
      <c r="B172" s="50"/>
      <c r="C172" s="50"/>
      <c r="D172" s="50" t="s">
        <v>43</v>
      </c>
      <c r="E172" s="50"/>
      <c r="F172" s="57">
        <f>SUM(F41:F44)</f>
        <v>0</v>
      </c>
      <c r="G172" s="50"/>
      <c r="H172" s="57">
        <f>SUM(H41:H44)</f>
        <v>0</v>
      </c>
      <c r="I172" s="50"/>
      <c r="J172" s="52"/>
      <c r="K172" s="50"/>
      <c r="L172" s="50"/>
      <c r="M172" s="50"/>
      <c r="O172" s="1" t="s">
        <v>43</v>
      </c>
      <c r="R172" s="2">
        <f>SUM(R41:R44)</f>
        <v>0</v>
      </c>
      <c r="T172" s="2">
        <f>SUM(T41:T44)</f>
        <v>0</v>
      </c>
      <c r="V172" s="52"/>
      <c r="W172" s="50"/>
      <c r="X172" s="50"/>
      <c r="Y172" s="50"/>
    </row>
    <row r="173" spans="1:25" ht="15.5" x14ac:dyDescent="0.35">
      <c r="A173" s="50"/>
      <c r="B173" s="50"/>
      <c r="C173" s="50"/>
      <c r="D173" s="50" t="s">
        <v>48</v>
      </c>
      <c r="E173" s="50"/>
      <c r="F173" s="57">
        <f>SUM(F47:F50)</f>
        <v>165000</v>
      </c>
      <c r="G173" s="50"/>
      <c r="H173" s="57">
        <f>SUM(H47:H50)</f>
        <v>167000</v>
      </c>
      <c r="I173" s="50"/>
      <c r="J173" s="50"/>
      <c r="K173" s="50"/>
      <c r="L173" s="50"/>
      <c r="M173" s="50"/>
      <c r="O173" s="1" t="s">
        <v>48</v>
      </c>
      <c r="R173" s="2">
        <f>SUM(R47:R50)</f>
        <v>165000</v>
      </c>
      <c r="T173" s="2">
        <f>SUM(T47:T50)</f>
        <v>167000</v>
      </c>
      <c r="V173" s="50"/>
      <c r="W173" s="50"/>
      <c r="X173" s="50"/>
      <c r="Y173" s="50"/>
    </row>
    <row r="174" spans="1:25" ht="15.5" x14ac:dyDescent="0.35">
      <c r="A174" s="50"/>
      <c r="B174" s="50"/>
      <c r="C174" s="50"/>
      <c r="D174" s="93" t="s">
        <v>58</v>
      </c>
      <c r="E174" s="93" t="s">
        <v>59</v>
      </c>
      <c r="F174" s="94">
        <f>SUM(F168:F173)</f>
        <v>1428000</v>
      </c>
      <c r="G174" s="93" t="s">
        <v>59</v>
      </c>
      <c r="H174" s="94">
        <f>SUM(H168:H173)</f>
        <v>1298000</v>
      </c>
      <c r="I174" s="50"/>
      <c r="J174" s="50"/>
      <c r="K174" s="50"/>
      <c r="L174" s="50"/>
      <c r="M174" s="50"/>
      <c r="O174" s="30" t="s">
        <v>58</v>
      </c>
      <c r="P174" s="30"/>
      <c r="Q174" s="30"/>
      <c r="R174" s="31">
        <f>SUM(R168:R173)</f>
        <v>1428000</v>
      </c>
      <c r="S174" s="32"/>
      <c r="T174" s="31">
        <f>SUM(T168:T173)</f>
        <v>1298000</v>
      </c>
      <c r="V174" s="50"/>
      <c r="W174" s="50"/>
      <c r="X174" s="50"/>
      <c r="Y174" s="50"/>
    </row>
    <row r="175" spans="1:25" ht="15.5" x14ac:dyDescent="0.35">
      <c r="A175" s="50"/>
      <c r="B175" s="50"/>
      <c r="C175" s="50"/>
      <c r="D175" s="93" t="s">
        <v>65</v>
      </c>
      <c r="E175" s="93" t="s">
        <v>59</v>
      </c>
      <c r="F175" s="94">
        <f>SUM(F55:F57)</f>
        <v>7000</v>
      </c>
      <c r="G175" s="93" t="s">
        <v>59</v>
      </c>
      <c r="H175" s="94">
        <f>SUM(H55:H57)</f>
        <v>8000</v>
      </c>
      <c r="I175" s="50"/>
      <c r="J175" s="50"/>
      <c r="K175" s="50"/>
      <c r="L175" s="50"/>
      <c r="M175" s="50"/>
      <c r="O175" s="30" t="s">
        <v>65</v>
      </c>
      <c r="P175" s="30"/>
      <c r="Q175" s="30"/>
      <c r="R175" s="31">
        <f>SUM(R55:R57)</f>
        <v>7000</v>
      </c>
      <c r="S175" s="32"/>
      <c r="T175" s="31">
        <f>SUM(T55:T57)</f>
        <v>8000</v>
      </c>
      <c r="V175" s="50"/>
      <c r="W175" s="50"/>
      <c r="X175" s="50"/>
      <c r="Y175" s="50"/>
    </row>
    <row r="176" spans="1:25" ht="15.5" x14ac:dyDescent="0.35">
      <c r="A176" s="50"/>
      <c r="B176" s="50"/>
      <c r="C176" s="50"/>
      <c r="D176" s="61" t="s">
        <v>203</v>
      </c>
      <c r="E176" s="62" t="s">
        <v>59</v>
      </c>
      <c r="F176" s="63">
        <f>F174-F175</f>
        <v>1421000</v>
      </c>
      <c r="G176" s="62" t="s">
        <v>59</v>
      </c>
      <c r="H176" s="63">
        <f>H174-H175</f>
        <v>1290000</v>
      </c>
      <c r="I176" s="50"/>
      <c r="J176" s="50"/>
      <c r="K176" s="50"/>
      <c r="L176" s="50"/>
      <c r="M176" s="50"/>
      <c r="O176" s="11" t="s">
        <v>203</v>
      </c>
      <c r="P176" s="12"/>
      <c r="Q176" s="12"/>
      <c r="R176" s="13">
        <f>R174-R175</f>
        <v>1421000</v>
      </c>
      <c r="S176" s="14"/>
      <c r="T176" s="13">
        <f>T174-T175</f>
        <v>1290000</v>
      </c>
      <c r="V176" s="50"/>
      <c r="W176" s="50"/>
      <c r="X176" s="50"/>
      <c r="Y176" s="50"/>
    </row>
    <row r="177" spans="1:25" ht="15.5" x14ac:dyDescent="0.35">
      <c r="A177" s="50"/>
      <c r="B177" s="50"/>
      <c r="C177" s="50"/>
      <c r="D177" s="52"/>
      <c r="E177" s="52"/>
      <c r="F177" s="52"/>
      <c r="G177" s="52"/>
      <c r="H177" s="52"/>
      <c r="I177" s="50"/>
      <c r="J177" s="50"/>
      <c r="K177" s="50"/>
      <c r="L177" s="50"/>
      <c r="M177" s="50"/>
      <c r="O177" s="15"/>
      <c r="P177" s="15"/>
      <c r="Q177" s="15"/>
      <c r="R177" s="16"/>
      <c r="S177" s="16"/>
      <c r="T177" s="16"/>
      <c r="V177" s="50"/>
      <c r="W177" s="50"/>
      <c r="X177" s="50"/>
      <c r="Y177" s="50"/>
    </row>
    <row r="178" spans="1:25" ht="15.5" x14ac:dyDescent="0.35">
      <c r="A178" s="50"/>
      <c r="B178" s="50"/>
      <c r="C178" s="50"/>
      <c r="D178" s="52" t="s">
        <v>67</v>
      </c>
      <c r="E178" s="50"/>
      <c r="F178" s="50"/>
      <c r="G178" s="50"/>
      <c r="H178" s="50"/>
      <c r="I178" s="50"/>
      <c r="J178" s="50"/>
      <c r="K178" s="50"/>
      <c r="L178" s="50"/>
      <c r="M178" s="50"/>
      <c r="O178" s="15" t="s">
        <v>67</v>
      </c>
      <c r="V178" s="50"/>
      <c r="W178" s="50"/>
      <c r="X178" s="50"/>
      <c r="Y178" s="50"/>
    </row>
    <row r="179" spans="1:25" ht="15.5" x14ac:dyDescent="0.35">
      <c r="A179" s="50"/>
      <c r="B179" s="50"/>
      <c r="C179" s="50"/>
      <c r="D179" s="50" t="s">
        <v>69</v>
      </c>
      <c r="E179" s="50"/>
      <c r="F179" s="57">
        <f>SUM(F65:F69)</f>
        <v>594150</v>
      </c>
      <c r="G179" s="50"/>
      <c r="H179" s="57">
        <f>SUM(H65:H69)</f>
        <v>613150</v>
      </c>
      <c r="I179" s="50"/>
      <c r="J179" s="50"/>
      <c r="K179" s="50"/>
      <c r="L179" s="50"/>
      <c r="M179" s="50"/>
      <c r="O179" s="1" t="s">
        <v>69</v>
      </c>
      <c r="R179" s="7">
        <f>SUM(R65:R69)</f>
        <v>594150</v>
      </c>
      <c r="S179" s="7"/>
      <c r="T179" s="7">
        <f>SUM(T65:T69)</f>
        <v>613150</v>
      </c>
      <c r="V179" s="50"/>
      <c r="W179" s="50"/>
      <c r="X179" s="50"/>
      <c r="Y179" s="50"/>
    </row>
    <row r="180" spans="1:25" ht="15.5" x14ac:dyDescent="0.35">
      <c r="A180" s="50"/>
      <c r="B180" s="50"/>
      <c r="C180" s="50"/>
      <c r="D180" s="50" t="s">
        <v>204</v>
      </c>
      <c r="E180" s="50"/>
      <c r="F180" s="57">
        <f>SUM(F72:F94)</f>
        <v>272950</v>
      </c>
      <c r="G180" s="50"/>
      <c r="H180" s="57">
        <f>SUM(H72:H94)</f>
        <v>494450</v>
      </c>
      <c r="I180" s="50"/>
      <c r="J180" s="50"/>
      <c r="K180" s="50"/>
      <c r="L180" s="50"/>
      <c r="M180" s="50"/>
      <c r="O180" s="1" t="s">
        <v>204</v>
      </c>
      <c r="R180" s="7">
        <f>SUM(R72:R94)</f>
        <v>362950</v>
      </c>
      <c r="S180" s="7"/>
      <c r="T180" s="7">
        <f>SUM(T72:T94)</f>
        <v>691600</v>
      </c>
      <c r="V180" s="50"/>
      <c r="W180" s="50"/>
      <c r="X180" s="50"/>
      <c r="Y180" s="50"/>
    </row>
    <row r="181" spans="1:25" ht="15.5" x14ac:dyDescent="0.35">
      <c r="A181" s="50"/>
      <c r="B181" s="50"/>
      <c r="C181" s="50"/>
      <c r="D181" s="50" t="s">
        <v>121</v>
      </c>
      <c r="E181" s="50"/>
      <c r="F181" s="57">
        <f>SUM(F97:F100)</f>
        <v>21525</v>
      </c>
      <c r="G181" s="50"/>
      <c r="H181" s="57">
        <f>SUM(H97:H100)</f>
        <v>21525</v>
      </c>
      <c r="I181" s="50"/>
      <c r="J181" s="50"/>
      <c r="K181" s="50"/>
      <c r="L181" s="50"/>
      <c r="M181" s="50"/>
      <c r="O181" s="1" t="s">
        <v>121</v>
      </c>
      <c r="R181" s="7">
        <f>SUM(R97:R100)</f>
        <v>21525</v>
      </c>
      <c r="S181" s="7"/>
      <c r="T181" s="7">
        <f>SUM(T97:T100)</f>
        <v>21525</v>
      </c>
      <c r="V181" s="50"/>
      <c r="W181" s="50"/>
      <c r="X181" s="50"/>
      <c r="Y181" s="50"/>
    </row>
    <row r="182" spans="1:25" ht="15.5" x14ac:dyDescent="0.35">
      <c r="A182" s="50"/>
      <c r="B182" s="50"/>
      <c r="C182" s="50"/>
      <c r="D182" s="50" t="s">
        <v>205</v>
      </c>
      <c r="E182" s="50"/>
      <c r="F182" s="57">
        <f>SUM(F106:F150)</f>
        <v>352575</v>
      </c>
      <c r="G182" s="50"/>
      <c r="H182" s="57">
        <f>SUM(H106:H150)</f>
        <v>365675</v>
      </c>
      <c r="I182" s="50"/>
      <c r="J182" s="50"/>
      <c r="K182" s="50"/>
      <c r="L182" s="50"/>
      <c r="M182" s="50"/>
      <c r="O182" s="1" t="s">
        <v>205</v>
      </c>
      <c r="R182" s="7">
        <f>SUM(R106:R149)</f>
        <v>353090</v>
      </c>
      <c r="S182" s="7"/>
      <c r="T182" s="7">
        <f>SUM(T106:T149)</f>
        <v>365589</v>
      </c>
      <c r="V182" s="50"/>
      <c r="W182" s="50"/>
      <c r="X182" s="50"/>
      <c r="Y182" s="50"/>
    </row>
    <row r="183" spans="1:25" ht="15.5" x14ac:dyDescent="0.35">
      <c r="A183" s="50"/>
      <c r="B183" s="50"/>
      <c r="C183" s="50"/>
      <c r="D183" s="61" t="s">
        <v>194</v>
      </c>
      <c r="E183" s="62" t="s">
        <v>59</v>
      </c>
      <c r="F183" s="63">
        <f>SUM(F179:F182)</f>
        <v>1241200</v>
      </c>
      <c r="G183" s="62" t="s">
        <v>59</v>
      </c>
      <c r="H183" s="63">
        <f>SUM(H179:H182)</f>
        <v>1494800</v>
      </c>
      <c r="I183" s="50"/>
      <c r="J183" s="50"/>
      <c r="K183" s="50"/>
      <c r="L183" s="50"/>
      <c r="M183" s="50"/>
      <c r="O183" s="11" t="s">
        <v>194</v>
      </c>
      <c r="P183" s="12"/>
      <c r="Q183" s="12"/>
      <c r="R183" s="13">
        <f>SUM(R179:R182)</f>
        <v>1331715</v>
      </c>
      <c r="S183" s="14"/>
      <c r="T183" s="13">
        <f>SUM(T179:T182)</f>
        <v>1691864</v>
      </c>
      <c r="V183" s="50"/>
      <c r="W183" s="50"/>
      <c r="X183" s="50"/>
      <c r="Y183" s="50"/>
    </row>
    <row r="184" spans="1:25" ht="15.5" x14ac:dyDescent="0.35">
      <c r="A184" s="50"/>
      <c r="B184" s="50"/>
      <c r="C184" s="50"/>
      <c r="D184" s="50"/>
      <c r="E184" s="50"/>
      <c r="F184" s="50"/>
      <c r="G184" s="50"/>
      <c r="H184" s="50"/>
      <c r="I184" s="50"/>
      <c r="J184" s="50"/>
      <c r="K184" s="50"/>
      <c r="L184" s="50"/>
      <c r="M184" s="50"/>
      <c r="R184" s="7"/>
      <c r="S184" s="7"/>
      <c r="T184" s="7"/>
      <c r="V184" s="50"/>
      <c r="W184" s="50"/>
      <c r="X184" s="50"/>
      <c r="Y184" s="50"/>
    </row>
    <row r="185" spans="1:25" ht="15.5" x14ac:dyDescent="0.35">
      <c r="A185" s="50"/>
      <c r="B185" s="50"/>
      <c r="C185" s="50"/>
      <c r="D185" s="61" t="s">
        <v>197</v>
      </c>
      <c r="E185" s="62" t="s">
        <v>59</v>
      </c>
      <c r="F185" s="85">
        <f>F176-F183</f>
        <v>179800</v>
      </c>
      <c r="G185" s="62" t="s">
        <v>59</v>
      </c>
      <c r="H185" s="85">
        <f>H176-H183</f>
        <v>-204800</v>
      </c>
      <c r="I185" s="50"/>
      <c r="J185" s="50"/>
      <c r="K185" s="50"/>
      <c r="L185" s="50"/>
      <c r="M185" s="50"/>
      <c r="O185" s="11" t="s">
        <v>197</v>
      </c>
      <c r="P185" s="12"/>
      <c r="Q185" s="12"/>
      <c r="R185" s="21">
        <f>R176-R183</f>
        <v>89285</v>
      </c>
      <c r="S185" s="14"/>
      <c r="T185" s="21">
        <f>T176-T183</f>
        <v>-401864</v>
      </c>
      <c r="V185" s="50"/>
      <c r="W185" s="50"/>
      <c r="X185" s="50"/>
      <c r="Y185" s="50"/>
    </row>
    <row r="186" spans="1:25" ht="15.5" x14ac:dyDescent="0.35">
      <c r="A186" s="50"/>
      <c r="B186" s="50"/>
      <c r="C186" s="50"/>
      <c r="D186" s="50"/>
      <c r="E186" s="50"/>
      <c r="F186" s="50"/>
      <c r="G186" s="50"/>
      <c r="H186" s="50"/>
      <c r="I186" s="50"/>
      <c r="J186" s="50"/>
      <c r="K186" s="50"/>
      <c r="L186" s="50"/>
      <c r="M186" s="50"/>
      <c r="R186" s="7"/>
      <c r="S186" s="7"/>
      <c r="T186" s="7"/>
      <c r="V186" s="50"/>
      <c r="W186" s="50"/>
      <c r="X186" s="50"/>
      <c r="Y186" s="50"/>
    </row>
    <row r="187" spans="1:25" ht="15.5" x14ac:dyDescent="0.35">
      <c r="A187" s="50"/>
      <c r="B187" s="50"/>
      <c r="C187" s="50"/>
      <c r="D187" s="56" t="s">
        <v>200</v>
      </c>
      <c r="E187" s="89" t="s">
        <v>59</v>
      </c>
      <c r="F187" s="89" t="s">
        <v>59</v>
      </c>
      <c r="G187" s="89" t="s">
        <v>59</v>
      </c>
      <c r="H187" s="103">
        <f>F185+H185</f>
        <v>-25000</v>
      </c>
      <c r="I187" s="50"/>
      <c r="J187" s="50"/>
      <c r="K187" s="50"/>
      <c r="L187" s="50"/>
      <c r="M187" s="50"/>
      <c r="O187" s="3" t="s">
        <v>200</v>
      </c>
      <c r="P187" s="4"/>
      <c r="Q187" s="4"/>
      <c r="R187" s="22"/>
      <c r="S187" s="22"/>
      <c r="T187" s="33">
        <f>R185+T185</f>
        <v>-312579</v>
      </c>
      <c r="V187" s="50"/>
      <c r="W187" s="50"/>
      <c r="X187" s="50"/>
      <c r="Y187" s="50"/>
    </row>
    <row r="188" spans="1:25" ht="16" thickTop="1" x14ac:dyDescent="0.35">
      <c r="A188" s="50"/>
      <c r="B188" s="50"/>
      <c r="C188" s="50"/>
      <c r="D188" s="50"/>
      <c r="E188" s="50"/>
      <c r="F188" s="50"/>
      <c r="G188" s="50"/>
      <c r="H188" s="50"/>
      <c r="I188" s="50"/>
      <c r="J188" s="50"/>
      <c r="K188" s="50"/>
      <c r="L188" s="50"/>
      <c r="M188" s="50"/>
      <c r="V188" s="50"/>
      <c r="W188" s="50"/>
      <c r="X188" s="50"/>
      <c r="Y188" s="50"/>
    </row>
    <row r="189" spans="1:25" ht="15.5" x14ac:dyDescent="0.35">
      <c r="A189" s="50"/>
      <c r="B189" s="50"/>
      <c r="C189" s="50"/>
      <c r="F189" s="1"/>
      <c r="G189" s="7"/>
      <c r="H189" s="7"/>
      <c r="I189" s="7"/>
      <c r="J189" s="7"/>
      <c r="K189" s="7"/>
      <c r="L189" s="7"/>
      <c r="M189" s="7"/>
      <c r="O189" s="36"/>
      <c r="R189" s="1"/>
      <c r="S189" s="1"/>
      <c r="T189" s="1"/>
      <c r="V189" s="50"/>
      <c r="W189" s="50"/>
      <c r="X189" s="50"/>
      <c r="Y189" s="50"/>
    </row>
    <row r="190" spans="1:25" ht="15.5" x14ac:dyDescent="0.35">
      <c r="A190" s="50"/>
      <c r="B190" s="50"/>
      <c r="C190" s="50"/>
      <c r="D190" s="15" t="s">
        <v>302</v>
      </c>
      <c r="F190" s="15">
        <v>2024</v>
      </c>
      <c r="G190" s="15"/>
      <c r="H190" s="15">
        <v>2025</v>
      </c>
      <c r="R190" s="1"/>
      <c r="S190" s="1"/>
      <c r="T190" s="1"/>
      <c r="V190" s="50"/>
      <c r="W190" s="50"/>
      <c r="X190" s="50"/>
      <c r="Y190" s="50"/>
    </row>
    <row r="191" spans="1:25" ht="15.5" x14ac:dyDescent="0.35">
      <c r="A191" s="50"/>
      <c r="B191" s="50"/>
      <c r="C191" s="50"/>
      <c r="D191" s="15" t="s">
        <v>304</v>
      </c>
      <c r="F191" s="37">
        <v>11814</v>
      </c>
      <c r="G191" s="1"/>
      <c r="H191" s="38">
        <v>4218</v>
      </c>
      <c r="K191" s="146"/>
      <c r="M191" s="146"/>
      <c r="N191" s="147"/>
      <c r="O191" s="147"/>
      <c r="P191" s="147"/>
      <c r="Q191" s="147"/>
      <c r="R191" s="147"/>
      <c r="S191" s="158"/>
      <c r="T191" s="147"/>
      <c r="V191" s="50"/>
      <c r="W191" s="50"/>
      <c r="X191" s="50"/>
      <c r="Y191" s="50"/>
    </row>
    <row r="192" spans="1:25" ht="15.5" x14ac:dyDescent="0.35">
      <c r="A192" s="50"/>
      <c r="B192" s="50"/>
      <c r="C192" s="50"/>
      <c r="D192" s="15" t="s">
        <v>305</v>
      </c>
      <c r="F192" s="37">
        <v>8436</v>
      </c>
      <c r="G192" s="1"/>
      <c r="H192" s="38">
        <v>15228</v>
      </c>
      <c r="K192" s="146"/>
      <c r="M192" s="146"/>
      <c r="N192" s="156"/>
      <c r="O192" s="156"/>
      <c r="P192" s="156"/>
      <c r="Q192" s="156"/>
      <c r="R192" s="157"/>
      <c r="S192" s="157"/>
      <c r="T192" s="155"/>
      <c r="V192" s="50"/>
      <c r="W192" s="50"/>
      <c r="X192" s="50"/>
      <c r="Y192" s="50"/>
    </row>
    <row r="193" spans="1:27" ht="15.5" x14ac:dyDescent="0.35">
      <c r="A193" s="50"/>
      <c r="B193" s="50"/>
      <c r="C193" s="50"/>
      <c r="D193" s="15" t="s">
        <v>306</v>
      </c>
      <c r="F193" s="37">
        <v>22842</v>
      </c>
      <c r="G193" s="1"/>
      <c r="H193" s="38">
        <v>32509.649999999998</v>
      </c>
      <c r="K193" s="148"/>
      <c r="L193" s="146"/>
      <c r="M193" s="147"/>
      <c r="N193" s="146"/>
      <c r="O193" s="146"/>
      <c r="P193" s="146"/>
      <c r="Q193" s="149"/>
      <c r="R193" s="146"/>
      <c r="S193" s="147"/>
      <c r="T193" s="146"/>
      <c r="V193" s="50"/>
      <c r="W193" s="50"/>
      <c r="X193" s="50"/>
      <c r="Y193" s="50"/>
    </row>
    <row r="194" spans="1:27" ht="15.5" x14ac:dyDescent="0.35">
      <c r="A194" s="50"/>
      <c r="B194" s="50"/>
      <c r="C194" s="50"/>
      <c r="D194" s="15" t="s">
        <v>307</v>
      </c>
      <c r="F194" s="37">
        <v>54182.75</v>
      </c>
      <c r="G194" s="1"/>
      <c r="H194" s="38">
        <v>76750</v>
      </c>
      <c r="K194" s="148"/>
      <c r="L194" s="146"/>
      <c r="M194" s="147"/>
      <c r="N194" s="146"/>
      <c r="O194" s="146"/>
      <c r="P194" s="146"/>
      <c r="Q194" s="149"/>
      <c r="R194" s="146"/>
      <c r="S194" s="146"/>
      <c r="T194" s="146"/>
      <c r="V194" s="50"/>
      <c r="W194" s="50"/>
      <c r="X194" s="50"/>
      <c r="Y194" s="50"/>
    </row>
    <row r="195" spans="1:27" ht="16" thickBot="1" x14ac:dyDescent="0.4">
      <c r="A195" s="50"/>
      <c r="B195" s="50"/>
      <c r="C195" s="50"/>
      <c r="D195" s="15" t="s">
        <v>308</v>
      </c>
      <c r="F195" s="37">
        <v>61400</v>
      </c>
      <c r="G195" s="1"/>
      <c r="H195" s="40">
        <v>28700</v>
      </c>
      <c r="I195" s="15"/>
      <c r="J195" s="1" t="s">
        <v>312</v>
      </c>
      <c r="K195" s="148"/>
      <c r="L195" s="146"/>
      <c r="M195" s="147"/>
      <c r="N195" s="146"/>
      <c r="O195" s="146"/>
      <c r="P195" s="146"/>
      <c r="Q195" s="149"/>
      <c r="R195" s="146"/>
      <c r="S195" s="146"/>
      <c r="T195" s="146"/>
      <c r="V195" s="50"/>
      <c r="W195" s="50"/>
      <c r="X195" s="50"/>
      <c r="Y195" s="50"/>
    </row>
    <row r="196" spans="1:27" ht="16" thickBot="1" x14ac:dyDescent="0.4">
      <c r="A196" s="50"/>
      <c r="B196" s="50"/>
      <c r="C196" s="50"/>
      <c r="D196" s="15" t="s">
        <v>309</v>
      </c>
      <c r="F196" s="35">
        <v>21525</v>
      </c>
      <c r="G196" s="1"/>
      <c r="H196" s="35">
        <v>22794</v>
      </c>
      <c r="K196" s="148"/>
      <c r="L196" s="146"/>
      <c r="M196" s="147"/>
      <c r="N196" s="146"/>
      <c r="O196" s="146"/>
      <c r="P196" s="146"/>
      <c r="Q196" s="149"/>
      <c r="R196" s="146"/>
      <c r="S196" s="146"/>
      <c r="T196" s="146"/>
      <c r="V196" s="50"/>
      <c r="W196" s="50"/>
      <c r="X196" s="50"/>
      <c r="Y196" s="50"/>
    </row>
    <row r="197" spans="1:27" ht="18.5" x14ac:dyDescent="0.45">
      <c r="A197" s="50"/>
      <c r="B197" s="50"/>
      <c r="C197" s="50"/>
      <c r="E197" s="49" t="s">
        <v>301</v>
      </c>
      <c r="F197" s="143">
        <v>158674.75</v>
      </c>
      <c r="G197" s="1"/>
      <c r="H197" s="144">
        <v>157405.65</v>
      </c>
      <c r="J197" s="1" t="s">
        <v>318</v>
      </c>
      <c r="K197" s="148"/>
      <c r="L197" s="146"/>
      <c r="M197" s="147"/>
      <c r="N197" s="146"/>
      <c r="O197" s="146"/>
      <c r="P197" s="146"/>
      <c r="Q197" s="149"/>
      <c r="R197" s="146"/>
      <c r="S197" s="146"/>
      <c r="T197" s="146"/>
      <c r="V197" s="50"/>
      <c r="W197" s="50"/>
      <c r="X197" s="50"/>
      <c r="Y197" s="50"/>
    </row>
    <row r="198" spans="1:27" ht="19" thickBot="1" x14ac:dyDescent="0.5">
      <c r="A198" s="50"/>
      <c r="B198" s="50"/>
      <c r="C198" s="50"/>
      <c r="E198" s="49" t="s">
        <v>303</v>
      </c>
      <c r="F198" s="165">
        <v>180200</v>
      </c>
      <c r="G198" s="164"/>
      <c r="H198" s="165">
        <v>180200</v>
      </c>
      <c r="K198" s="148"/>
      <c r="L198" s="146"/>
      <c r="M198" s="147"/>
      <c r="N198" s="146"/>
      <c r="O198" s="146"/>
      <c r="P198" s="146"/>
      <c r="Q198" s="149"/>
      <c r="R198" s="146"/>
      <c r="S198" s="146"/>
      <c r="T198" s="146"/>
      <c r="V198" s="50"/>
      <c r="W198" s="50"/>
      <c r="X198" s="50"/>
      <c r="Y198" s="50"/>
    </row>
    <row r="199" spans="1:27" ht="19" thickBot="1" x14ac:dyDescent="0.5">
      <c r="A199" s="50"/>
      <c r="B199" s="50"/>
      <c r="C199" s="50"/>
      <c r="E199" s="49" t="s">
        <v>310</v>
      </c>
      <c r="F199" s="166">
        <v>21525.25</v>
      </c>
      <c r="G199" s="164"/>
      <c r="H199" s="166">
        <v>22794.350000000006</v>
      </c>
      <c r="J199" s="1" t="s">
        <v>313</v>
      </c>
      <c r="R199" s="1"/>
      <c r="S199" s="1"/>
      <c r="T199" s="1"/>
      <c r="V199" s="50"/>
      <c r="W199" s="50"/>
      <c r="X199" s="50"/>
      <c r="Y199" s="50"/>
    </row>
    <row r="200" spans="1:27" ht="21" x14ac:dyDescent="0.5">
      <c r="E200" s="49" t="s">
        <v>206</v>
      </c>
      <c r="F200" s="167">
        <v>143500</v>
      </c>
      <c r="G200" s="168"/>
      <c r="H200" s="167">
        <v>151962.33333333337</v>
      </c>
      <c r="J200" s="169"/>
      <c r="Q200" s="39"/>
      <c r="R200" s="146"/>
      <c r="S200" s="1"/>
      <c r="T200" s="154"/>
      <c r="V200" s="50"/>
      <c r="W200" s="50"/>
      <c r="X200" s="50"/>
      <c r="Y200" s="50"/>
    </row>
    <row r="201" spans="1:27" ht="18.5" x14ac:dyDescent="0.45">
      <c r="E201" s="49"/>
      <c r="F201" s="183"/>
      <c r="G201" s="184"/>
      <c r="H201" s="183"/>
      <c r="N201" s="154"/>
      <c r="Q201" s="39"/>
      <c r="R201" s="146"/>
      <c r="S201" s="1"/>
      <c r="T201" s="1"/>
      <c r="V201" s="50"/>
      <c r="W201" s="50"/>
      <c r="X201" s="50"/>
      <c r="Y201" s="50"/>
    </row>
    <row r="202" spans="1:27" ht="15.5" x14ac:dyDescent="0.35">
      <c r="D202"/>
      <c r="E202"/>
      <c r="F202"/>
      <c r="G202"/>
      <c r="H202"/>
      <c r="I202"/>
      <c r="L202" s="55"/>
      <c r="M202" s="55"/>
      <c r="V202" s="50"/>
      <c r="W202" s="50"/>
      <c r="X202" s="50"/>
      <c r="Y202" s="50"/>
    </row>
    <row r="203" spans="1:27" ht="15.5" x14ac:dyDescent="0.35">
      <c r="C203" s="34">
        <v>0.15</v>
      </c>
      <c r="D203" s="73" t="s">
        <v>105</v>
      </c>
      <c r="E203" s="73"/>
      <c r="F203" s="73"/>
      <c r="G203" s="73"/>
      <c r="H203" s="73"/>
      <c r="I203"/>
      <c r="J203"/>
      <c r="K203"/>
      <c r="N203" s="55"/>
      <c r="O203" s="55"/>
      <c r="R203" s="1"/>
      <c r="S203" s="1"/>
      <c r="U203" s="2"/>
      <c r="V203" s="2"/>
      <c r="X203" s="50"/>
      <c r="Y203" s="50"/>
      <c r="Z203" s="50"/>
      <c r="AA203" s="50"/>
    </row>
    <row r="204" spans="1:27" ht="15.5" x14ac:dyDescent="0.35">
      <c r="C204" s="34">
        <v>0.2</v>
      </c>
      <c r="D204" s="74" t="s">
        <v>107</v>
      </c>
      <c r="E204" s="74"/>
      <c r="F204" s="74"/>
      <c r="G204" s="74"/>
      <c r="H204" s="74"/>
      <c r="I204"/>
      <c r="J204"/>
      <c r="K204"/>
      <c r="R204" s="1"/>
      <c r="S204" s="1"/>
      <c r="U204" s="2"/>
      <c r="V204" s="2"/>
      <c r="X204" s="50"/>
      <c r="Y204" s="50"/>
      <c r="Z204" s="50"/>
      <c r="AA204" s="50"/>
    </row>
    <row r="205" spans="1:27" ht="15.5" x14ac:dyDescent="0.35">
      <c r="C205" s="34">
        <v>0.25</v>
      </c>
      <c r="D205" s="95" t="s">
        <v>109</v>
      </c>
      <c r="E205" s="95"/>
      <c r="F205" s="57">
        <v>180200</v>
      </c>
      <c r="G205" s="57"/>
      <c r="H205" s="57">
        <v>440200</v>
      </c>
      <c r="I205"/>
      <c r="J205" t="s">
        <v>207</v>
      </c>
      <c r="K205"/>
      <c r="N205" s="55"/>
      <c r="O205" s="55"/>
      <c r="R205" s="1"/>
      <c r="S205" s="1"/>
      <c r="U205" s="2"/>
      <c r="V205" s="2"/>
      <c r="X205" s="50"/>
      <c r="Y205" s="50"/>
      <c r="Z205" s="50"/>
      <c r="AA205" s="50"/>
    </row>
    <row r="206" spans="1:27" ht="15.5" x14ac:dyDescent="0.35">
      <c r="C206" s="34">
        <v>0.15</v>
      </c>
      <c r="D206" s="95" t="s">
        <v>208</v>
      </c>
      <c r="E206" s="95"/>
      <c r="F206" s="57">
        <f>F74+F75+F76+F77</f>
        <v>1250</v>
      </c>
      <c r="G206" s="57"/>
      <c r="H206" s="57">
        <f>H74+H75+H76+H77</f>
        <v>4500</v>
      </c>
      <c r="I206"/>
      <c r="J206" t="s">
        <v>209</v>
      </c>
      <c r="K206"/>
      <c r="N206" s="55"/>
      <c r="O206" s="55"/>
      <c r="R206" s="1"/>
      <c r="S206" s="1"/>
      <c r="U206" s="2"/>
      <c r="V206" s="2"/>
      <c r="X206" s="50"/>
      <c r="Y206" s="50"/>
      <c r="Z206" s="50"/>
      <c r="AA206" s="50"/>
    </row>
    <row r="207" spans="1:27" ht="15.5" x14ac:dyDescent="0.35">
      <c r="C207" s="34"/>
      <c r="D207" s="95" t="s">
        <v>210</v>
      </c>
      <c r="E207" s="95"/>
      <c r="F207" s="57">
        <f>F83+F84+F85</f>
        <v>0</v>
      </c>
      <c r="G207" s="57"/>
      <c r="H207" s="57">
        <f>H83+H84+H85</f>
        <v>5500</v>
      </c>
      <c r="I207"/>
      <c r="J207" t="s">
        <v>211</v>
      </c>
      <c r="K207"/>
      <c r="N207" s="55"/>
      <c r="O207" s="55"/>
      <c r="R207" s="1"/>
      <c r="S207" s="1"/>
      <c r="U207" s="2"/>
      <c r="V207" s="2"/>
      <c r="X207" s="50"/>
      <c r="Y207" s="50"/>
      <c r="Z207" s="50"/>
      <c r="AA207" s="50"/>
    </row>
    <row r="208" spans="1:27" ht="15.5" x14ac:dyDescent="0.35">
      <c r="C208" s="34">
        <v>0.1</v>
      </c>
      <c r="D208" s="95" t="s">
        <v>114</v>
      </c>
      <c r="E208" s="95"/>
      <c r="F208" s="57">
        <f>F86+F89+F92</f>
        <v>2500</v>
      </c>
      <c r="G208" s="57"/>
      <c r="H208" s="57">
        <f>H86+H89+H92</f>
        <v>60000</v>
      </c>
      <c r="I208"/>
      <c r="J208" t="s">
        <v>212</v>
      </c>
      <c r="K208"/>
      <c r="N208" s="55"/>
      <c r="O208" s="55"/>
      <c r="R208" s="1"/>
      <c r="S208" s="1"/>
      <c r="U208" s="2"/>
      <c r="V208" s="2"/>
      <c r="X208" s="50"/>
      <c r="Y208" s="50"/>
      <c r="Z208" s="50"/>
      <c r="AA208" s="50"/>
    </row>
    <row r="209" spans="3:27" ht="15.5" x14ac:dyDescent="0.35">
      <c r="C209" s="34">
        <v>0.05</v>
      </c>
      <c r="D209" s="95" t="s">
        <v>213</v>
      </c>
      <c r="E209" s="95"/>
      <c r="F209" s="57">
        <v>158675</v>
      </c>
      <c r="G209" s="57"/>
      <c r="H209" s="57">
        <v>128706</v>
      </c>
      <c r="I209"/>
      <c r="J209" t="s">
        <v>214</v>
      </c>
      <c r="K209"/>
      <c r="N209" s="55"/>
      <c r="O209" s="55"/>
      <c r="R209" s="1"/>
      <c r="S209" s="1"/>
      <c r="U209" s="2"/>
      <c r="V209" s="2"/>
      <c r="X209" s="50"/>
      <c r="Y209" s="50"/>
      <c r="Z209" s="50"/>
      <c r="AA209" s="50"/>
    </row>
    <row r="210" spans="3:27" ht="16" thickBot="1" x14ac:dyDescent="0.4">
      <c r="C210" s="34"/>
      <c r="D210" s="95" t="s">
        <v>118</v>
      </c>
      <c r="E210" s="95"/>
      <c r="F210" s="115">
        <v>17775</v>
      </c>
      <c r="G210" s="115">
        <v>17775</v>
      </c>
      <c r="H210" s="115">
        <v>241494</v>
      </c>
      <c r="I210"/>
      <c r="J210"/>
      <c r="K210"/>
      <c r="R210" s="1"/>
      <c r="S210" s="1"/>
      <c r="U210" s="2"/>
      <c r="V210" s="2"/>
      <c r="X210" s="50"/>
      <c r="Y210" s="50"/>
      <c r="Z210" s="50"/>
      <c r="AA210" s="50"/>
    </row>
    <row r="211" spans="3:27" ht="16" thickTop="1" x14ac:dyDescent="0.35">
      <c r="F211" s="116" t="s">
        <v>215</v>
      </c>
      <c r="H211" s="116" t="s">
        <v>216</v>
      </c>
      <c r="L211" s="55"/>
      <c r="M211" s="55"/>
      <c r="V211" s="50"/>
      <c r="W211" s="50"/>
      <c r="X211" s="50"/>
      <c r="Y211" s="50"/>
    </row>
    <row r="212" spans="3:27" ht="15.5" x14ac:dyDescent="0.35">
      <c r="F212" s="118" t="s">
        <v>217</v>
      </c>
      <c r="G212" s="119"/>
      <c r="H212" s="48">
        <f>22794+260000</f>
        <v>282794</v>
      </c>
      <c r="L212" s="55"/>
      <c r="M212" s="55"/>
      <c r="V212" s="50"/>
      <c r="W212" s="50"/>
      <c r="X212" s="50"/>
      <c r="Y212" s="50"/>
    </row>
    <row r="213" spans="3:27" ht="15.5" x14ac:dyDescent="0.35">
      <c r="F213" s="121">
        <f>21525 -F210</f>
        <v>3750</v>
      </c>
      <c r="H213" s="118" t="s">
        <v>217</v>
      </c>
      <c r="L213" s="55"/>
      <c r="M213" s="55"/>
      <c r="V213" s="50"/>
      <c r="W213" s="50"/>
      <c r="X213" s="50"/>
      <c r="Y213" s="50"/>
    </row>
    <row r="214" spans="3:27" ht="15.5" x14ac:dyDescent="0.35">
      <c r="F214" s="120" t="s">
        <v>218</v>
      </c>
      <c r="H214" s="117" t="s">
        <v>219</v>
      </c>
      <c r="L214" s="55"/>
      <c r="M214" s="55"/>
      <c r="V214" s="50"/>
      <c r="W214" s="50"/>
      <c r="X214" s="50"/>
      <c r="Y214" s="50"/>
    </row>
    <row r="215" spans="3:27" ht="15.5" x14ac:dyDescent="0.35">
      <c r="F215" s="120" t="s">
        <v>220</v>
      </c>
      <c r="H215" s="122">
        <f>(22794+260000)-H210</f>
        <v>41300</v>
      </c>
      <c r="V215" s="50"/>
      <c r="W215" s="50"/>
      <c r="X215" s="50"/>
      <c r="Y215" s="50"/>
    </row>
    <row r="216" spans="3:27" ht="15.5" x14ac:dyDescent="0.35">
      <c r="F216" s="120" t="s">
        <v>221</v>
      </c>
      <c r="H216" s="120" t="s">
        <v>222</v>
      </c>
      <c r="V216" s="50"/>
      <c r="W216" s="50"/>
      <c r="X216" s="50"/>
      <c r="Y216" s="50"/>
    </row>
    <row r="217" spans="3:27" ht="15.5" x14ac:dyDescent="0.35">
      <c r="H217" s="120" t="s">
        <v>220</v>
      </c>
      <c r="V217" s="50"/>
      <c r="X217" s="50"/>
      <c r="Y217" s="50"/>
    </row>
    <row r="218" spans="3:27" ht="15.75" customHeight="1" x14ac:dyDescent="0.35">
      <c r="H218" s="120" t="s">
        <v>223</v>
      </c>
      <c r="V218" s="50"/>
    </row>
    <row r="219" spans="3:27" ht="15.75" customHeight="1" x14ac:dyDescent="0.35">
      <c r="H219" s="120" t="s">
        <v>224</v>
      </c>
      <c r="V219" s="50"/>
    </row>
    <row r="220" spans="3:27" ht="15.75" customHeight="1" x14ac:dyDescent="0.35">
      <c r="H220" s="120" t="s">
        <v>225</v>
      </c>
    </row>
    <row r="221" spans="3:27" ht="15.75" customHeight="1" x14ac:dyDescent="0.35">
      <c r="H221" s="120" t="s">
        <v>226</v>
      </c>
    </row>
    <row r="222" spans="3:27" ht="15.75" customHeight="1" x14ac:dyDescent="0.35">
      <c r="H222" s="120" t="s">
        <v>227</v>
      </c>
    </row>
    <row r="223" spans="3:27" ht="15.75" customHeight="1" x14ac:dyDescent="0.35">
      <c r="H223" s="120" t="s">
        <v>228</v>
      </c>
    </row>
    <row r="224" spans="3:27" ht="15.75" customHeight="1" x14ac:dyDescent="0.35">
      <c r="H224" s="120" t="s">
        <v>229</v>
      </c>
    </row>
    <row r="225" spans="8:8" ht="15.75" customHeight="1" x14ac:dyDescent="0.35">
      <c r="H225" s="120" t="s">
        <v>230</v>
      </c>
    </row>
  </sheetData>
  <pageMargins left="0.25" right="0.25" top="0.75" bottom="0.75" header="0.3" footer="0.3"/>
  <pageSetup paperSize="3" fitToHeight="0"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3BFFC-9947-42AC-9F3E-D704CD16DD58}">
  <sheetPr>
    <tabColor rgb="FF7030A0"/>
  </sheetPr>
  <dimension ref="A1:M17"/>
  <sheetViews>
    <sheetView workbookViewId="0"/>
  </sheetViews>
  <sheetFormatPr baseColWidth="10" defaultRowHeight="14.5" x14ac:dyDescent="0.35"/>
  <cols>
    <col min="1" max="1" width="10.90625" customWidth="1"/>
  </cols>
  <sheetData>
    <row r="1" spans="1:13" ht="40.5" customHeight="1" x14ac:dyDescent="0.55000000000000004">
      <c r="A1" s="215" t="s">
        <v>343</v>
      </c>
      <c r="B1" s="113"/>
      <c r="C1" s="113"/>
      <c r="D1" s="217" t="s">
        <v>298</v>
      </c>
      <c r="E1" s="217"/>
      <c r="F1" s="217"/>
      <c r="G1" s="217"/>
      <c r="H1" s="218" t="s">
        <v>337</v>
      </c>
      <c r="I1" s="217"/>
      <c r="J1" s="217"/>
      <c r="K1" s="217"/>
      <c r="L1" s="127"/>
      <c r="M1" s="127"/>
    </row>
    <row r="2" spans="1:13" ht="35.5" customHeight="1" x14ac:dyDescent="0.35">
      <c r="A2" s="112"/>
      <c r="B2" s="112"/>
      <c r="C2" s="112"/>
      <c r="D2" s="219" t="s">
        <v>294</v>
      </c>
      <c r="E2" s="219"/>
      <c r="F2" s="219"/>
      <c r="G2" s="219"/>
      <c r="H2" s="128"/>
      <c r="I2" s="128" t="s">
        <v>290</v>
      </c>
      <c r="J2" s="128" t="s">
        <v>291</v>
      </c>
      <c r="K2" s="128" t="s">
        <v>289</v>
      </c>
      <c r="L2" s="128"/>
      <c r="M2" s="128"/>
    </row>
    <row r="3" spans="1:13" x14ac:dyDescent="0.35">
      <c r="A3" s="112"/>
      <c r="B3" s="112"/>
      <c r="C3" s="112"/>
      <c r="D3" s="128"/>
      <c r="E3" s="128"/>
      <c r="F3" s="128"/>
      <c r="G3" s="128"/>
      <c r="H3" s="128"/>
      <c r="I3" s="128"/>
      <c r="J3" s="128"/>
      <c r="K3" s="128"/>
      <c r="L3" s="128"/>
      <c r="M3" s="128"/>
    </row>
    <row r="4" spans="1:13" x14ac:dyDescent="0.35">
      <c r="A4" s="23" t="s">
        <v>273</v>
      </c>
      <c r="D4" s="111"/>
      <c r="E4" s="129">
        <v>438</v>
      </c>
      <c r="F4" s="111"/>
      <c r="H4" s="111"/>
      <c r="I4" s="133">
        <v>873</v>
      </c>
      <c r="J4" s="129">
        <v>66</v>
      </c>
      <c r="K4" s="134">
        <f>I4+J4</f>
        <v>939</v>
      </c>
      <c r="L4" t="s">
        <v>338</v>
      </c>
    </row>
    <row r="5" spans="1:13" x14ac:dyDescent="0.35">
      <c r="D5" s="111"/>
      <c r="E5" s="111"/>
      <c r="F5" s="111"/>
      <c r="H5" s="111"/>
      <c r="I5" s="111"/>
      <c r="J5" s="111"/>
      <c r="K5" s="111"/>
    </row>
    <row r="6" spans="1:13" x14ac:dyDescent="0.35">
      <c r="D6" s="111"/>
      <c r="E6" s="111"/>
      <c r="F6" s="111"/>
      <c r="H6" s="111"/>
      <c r="I6" s="111"/>
      <c r="J6" s="111"/>
      <c r="K6" s="111"/>
    </row>
    <row r="7" spans="1:13" x14ac:dyDescent="0.35">
      <c r="D7" s="111"/>
      <c r="E7" s="111"/>
      <c r="F7" s="111"/>
      <c r="H7" s="111"/>
      <c r="I7" s="111"/>
      <c r="J7" s="111"/>
      <c r="K7" s="111"/>
    </row>
    <row r="8" spans="1:13" x14ac:dyDescent="0.35">
      <c r="D8" s="111"/>
      <c r="E8" s="111"/>
      <c r="F8" s="111"/>
      <c r="H8" s="111"/>
      <c r="I8" s="111"/>
      <c r="J8" s="111"/>
      <c r="K8" s="111"/>
    </row>
    <row r="9" spans="1:13" x14ac:dyDescent="0.35">
      <c r="D9" s="111"/>
      <c r="E9" s="111"/>
      <c r="F9" s="111"/>
      <c r="H9" s="111"/>
      <c r="I9" s="111"/>
      <c r="J9" s="111"/>
      <c r="K9" s="111"/>
    </row>
    <row r="10" spans="1:13" x14ac:dyDescent="0.35">
      <c r="D10" s="111"/>
      <c r="E10" s="111"/>
      <c r="F10" s="111"/>
      <c r="H10" s="111"/>
      <c r="I10" s="111"/>
      <c r="J10" s="111"/>
      <c r="K10" s="111"/>
    </row>
    <row r="11" spans="1:13" x14ac:dyDescent="0.35">
      <c r="D11" s="111"/>
      <c r="E11" s="111"/>
      <c r="F11" s="111"/>
      <c r="H11" s="111"/>
      <c r="I11" s="111"/>
      <c r="J11" s="111"/>
      <c r="K11" s="111"/>
    </row>
    <row r="12" spans="1:13" x14ac:dyDescent="0.35">
      <c r="A12" s="135" t="s">
        <v>300</v>
      </c>
      <c r="B12" s="135"/>
      <c r="C12" s="135"/>
      <c r="D12" s="136"/>
      <c r="E12" s="111"/>
      <c r="F12" s="111"/>
      <c r="H12" s="111"/>
      <c r="I12" s="111"/>
      <c r="J12" s="111"/>
      <c r="K12" s="111"/>
    </row>
    <row r="13" spans="1:13" x14ac:dyDescent="0.35">
      <c r="B13" s="137" t="s">
        <v>293</v>
      </c>
      <c r="C13" s="23" t="s">
        <v>339</v>
      </c>
      <c r="D13" s="23"/>
      <c r="E13" s="111"/>
      <c r="F13" s="111"/>
      <c r="G13" s="111"/>
      <c r="I13" s="111"/>
      <c r="J13" s="111"/>
      <c r="K13" s="111"/>
      <c r="L13" s="111"/>
    </row>
    <row r="14" spans="1:13" x14ac:dyDescent="0.35">
      <c r="B14" s="138"/>
      <c r="C14" s="23" t="s">
        <v>299</v>
      </c>
      <c r="D14" s="23" t="s">
        <v>295</v>
      </c>
      <c r="E14" s="114" t="s">
        <v>296</v>
      </c>
      <c r="F14" s="114" t="s">
        <v>289</v>
      </c>
      <c r="G14" s="111"/>
      <c r="I14" s="111"/>
      <c r="J14" s="111"/>
      <c r="K14" s="111"/>
      <c r="L14" s="111"/>
    </row>
    <row r="15" spans="1:13" x14ac:dyDescent="0.35">
      <c r="A15" s="105" t="s">
        <v>292</v>
      </c>
      <c r="B15" s="138">
        <v>4383</v>
      </c>
      <c r="C15">
        <v>1000</v>
      </c>
      <c r="D15">
        <v>8729</v>
      </c>
      <c r="E15">
        <v>655</v>
      </c>
      <c r="F15" s="111">
        <v>10384</v>
      </c>
    </row>
    <row r="16" spans="1:13" x14ac:dyDescent="0.35">
      <c r="E16" s="111"/>
    </row>
    <row r="17" spans="5:5" x14ac:dyDescent="0.35">
      <c r="E17" s="111"/>
    </row>
  </sheetData>
  <mergeCells count="3">
    <mergeCell ref="D1:G1"/>
    <mergeCell ref="H1:K1"/>
    <mergeCell ref="D2:G2"/>
  </mergeCells>
  <pageMargins left="0.7" right="0.7" top="0.78740157499999996" bottom="0.78740157499999996"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46270-7F83-4E0C-9FFC-CC3431025A9C}">
  <sheetPr>
    <tabColor rgb="FF7030A0"/>
  </sheetPr>
  <dimension ref="A1:AA42"/>
  <sheetViews>
    <sheetView zoomScale="80" zoomScaleNormal="80" workbookViewId="0">
      <pane xSplit="1" topLeftCell="B1" activePane="topRight" state="frozen"/>
      <selection pane="topRight"/>
    </sheetView>
  </sheetViews>
  <sheetFormatPr baseColWidth="10" defaultColWidth="11.453125" defaultRowHeight="14.5" x14ac:dyDescent="0.35"/>
  <cols>
    <col min="1" max="1" width="36.54296875" customWidth="1"/>
    <col min="3" max="3" width="14.54296875" customWidth="1"/>
    <col min="4" max="4" width="11.453125" customWidth="1"/>
    <col min="5" max="5" width="13.26953125" customWidth="1"/>
    <col min="7" max="8" width="13.7265625" customWidth="1"/>
    <col min="17" max="17" width="13.7265625" customWidth="1"/>
  </cols>
  <sheetData>
    <row r="1" spans="1:27" s="112" customFormat="1" ht="54" customHeight="1" x14ac:dyDescent="0.35">
      <c r="A1" s="170" t="s">
        <v>319</v>
      </c>
      <c r="B1" s="113" t="s">
        <v>269</v>
      </c>
      <c r="C1" s="113" t="s">
        <v>270</v>
      </c>
      <c r="D1" s="221" t="s">
        <v>316</v>
      </c>
      <c r="E1" s="221"/>
      <c r="F1" s="221"/>
      <c r="G1" s="223"/>
      <c r="H1" s="127"/>
      <c r="I1" s="220" t="s">
        <v>334</v>
      </c>
      <c r="J1" s="221"/>
      <c r="K1" s="221"/>
      <c r="L1" s="221"/>
      <c r="M1" s="127"/>
      <c r="N1" s="127"/>
      <c r="P1" s="214"/>
      <c r="Q1" s="127"/>
      <c r="R1" s="220" t="s">
        <v>336</v>
      </c>
      <c r="S1" s="221"/>
      <c r="T1" s="221"/>
      <c r="U1" s="221"/>
      <c r="V1" s="127"/>
      <c r="W1" s="127"/>
    </row>
    <row r="2" spans="1:27" s="112" customFormat="1" ht="29.15" customHeight="1" x14ac:dyDescent="0.35">
      <c r="B2" s="113"/>
      <c r="C2" s="113"/>
      <c r="D2" s="224" t="s">
        <v>331</v>
      </c>
      <c r="E2" s="224"/>
      <c r="F2" s="224"/>
      <c r="G2" s="225"/>
      <c r="H2" s="128"/>
      <c r="I2" s="222" t="s">
        <v>332</v>
      </c>
      <c r="J2" s="222"/>
      <c r="K2" s="222"/>
      <c r="L2" s="222"/>
      <c r="M2" s="128"/>
      <c r="N2" s="128"/>
      <c r="P2" s="214"/>
      <c r="Q2" s="128"/>
      <c r="R2" s="222" t="s">
        <v>332</v>
      </c>
      <c r="S2" s="222"/>
      <c r="T2" s="222"/>
      <c r="U2" s="222"/>
      <c r="V2" s="128"/>
      <c r="W2" s="128"/>
    </row>
    <row r="3" spans="1:27" s="112" customFormat="1" ht="58" customHeight="1" x14ac:dyDescent="0.35">
      <c r="D3" s="224"/>
      <c r="E3" s="224"/>
      <c r="F3" s="224"/>
      <c r="G3" s="225"/>
      <c r="H3" s="128"/>
      <c r="I3" s="222"/>
      <c r="J3" s="222"/>
      <c r="K3" s="222"/>
      <c r="L3" s="222"/>
      <c r="M3" s="126"/>
      <c r="N3" s="126"/>
      <c r="P3" s="124"/>
      <c r="Q3" s="209"/>
      <c r="R3" s="222"/>
      <c r="S3" s="222"/>
      <c r="T3" s="222"/>
      <c r="U3" s="222"/>
      <c r="V3" s="126"/>
      <c r="W3" s="126"/>
    </row>
    <row r="4" spans="1:27" s="112" customFormat="1" ht="49" customHeight="1" x14ac:dyDescent="0.35">
      <c r="D4" s="128"/>
      <c r="E4" s="128"/>
      <c r="F4" s="128"/>
      <c r="G4" s="139"/>
      <c r="H4" s="128"/>
      <c r="I4" s="128" t="s">
        <v>299</v>
      </c>
      <c r="J4" s="128" t="s">
        <v>290</v>
      </c>
      <c r="K4" s="128" t="s">
        <v>291</v>
      </c>
      <c r="L4" s="128" t="s">
        <v>289</v>
      </c>
      <c r="M4" s="128"/>
      <c r="N4" s="128"/>
      <c r="O4" s="126"/>
      <c r="P4" s="124"/>
      <c r="Q4" s="209"/>
      <c r="R4" s="128" t="s">
        <v>299</v>
      </c>
      <c r="S4" s="128" t="s">
        <v>290</v>
      </c>
      <c r="T4" s="128" t="s">
        <v>291</v>
      </c>
      <c r="U4" s="128" t="s">
        <v>289</v>
      </c>
      <c r="V4" s="128"/>
      <c r="W4" s="128"/>
    </row>
    <row r="5" spans="1:27" ht="15" thickBot="1" x14ac:dyDescent="0.4">
      <c r="A5" t="s">
        <v>320</v>
      </c>
      <c r="D5" s="206">
        <v>103000</v>
      </c>
      <c r="E5" s="199" t="s">
        <v>321</v>
      </c>
      <c r="F5" s="200"/>
      <c r="G5" s="201"/>
      <c r="I5" s="141">
        <v>20000</v>
      </c>
      <c r="J5" s="125">
        <v>144800</v>
      </c>
      <c r="K5" s="186">
        <v>15400</v>
      </c>
      <c r="L5" s="130">
        <f>SUM(I5:K5)</f>
        <v>180200</v>
      </c>
      <c r="M5" s="199" t="s">
        <v>321</v>
      </c>
      <c r="N5" s="114"/>
      <c r="Q5" s="210"/>
      <c r="R5" s="141">
        <v>20000</v>
      </c>
      <c r="S5" s="125">
        <v>144800</v>
      </c>
      <c r="T5" s="186">
        <v>15400</v>
      </c>
      <c r="U5" s="130">
        <f>SUM(R5:T5)</f>
        <v>180200</v>
      </c>
      <c r="V5" s="199" t="s">
        <v>321</v>
      </c>
      <c r="W5" s="114"/>
      <c r="Z5" s="23"/>
    </row>
    <row r="6" spans="1:27" ht="15" thickBot="1" x14ac:dyDescent="0.4">
      <c r="A6" s="23" t="s">
        <v>283</v>
      </c>
      <c r="D6" s="171">
        <f>D5*0.25</f>
        <v>25750</v>
      </c>
      <c r="E6" s="202">
        <f>D6</f>
        <v>25750</v>
      </c>
      <c r="F6" s="203" t="s">
        <v>322</v>
      </c>
      <c r="G6" s="204"/>
      <c r="I6" s="141">
        <v>1000</v>
      </c>
      <c r="J6" s="131">
        <v>0</v>
      </c>
      <c r="K6" s="132">
        <f>K5*0.25</f>
        <v>3850</v>
      </c>
      <c r="L6" s="132"/>
      <c r="M6" s="207">
        <f>SUM(I6:K6)</f>
        <v>4850</v>
      </c>
      <c r="N6" s="203" t="s">
        <v>333</v>
      </c>
      <c r="P6" s="159"/>
      <c r="Q6" s="210"/>
      <c r="R6" s="141">
        <v>1000</v>
      </c>
      <c r="S6" s="208">
        <f>D6*0.2</f>
        <v>5150</v>
      </c>
      <c r="T6" s="132">
        <f>T5*0.25</f>
        <v>3850</v>
      </c>
      <c r="U6" s="132"/>
      <c r="V6" s="207">
        <f>SUM(R6:T6)</f>
        <v>10000</v>
      </c>
      <c r="W6" s="203" t="s">
        <v>333</v>
      </c>
      <c r="X6" s="160"/>
      <c r="Y6" s="160"/>
    </row>
    <row r="7" spans="1:27" x14ac:dyDescent="0.35">
      <c r="A7" t="s">
        <v>284</v>
      </c>
      <c r="D7" s="171">
        <f>D5*0.075</f>
        <v>7725</v>
      </c>
      <c r="E7" s="202">
        <f>D7+D27</f>
        <v>8163.2978723404258</v>
      </c>
      <c r="F7" s="205" t="s">
        <v>323</v>
      </c>
      <c r="G7" s="204"/>
      <c r="I7" s="141"/>
      <c r="J7" s="132">
        <f>J5*0.075</f>
        <v>10860</v>
      </c>
      <c r="K7" s="132">
        <f>K5*0.075</f>
        <v>1155</v>
      </c>
      <c r="L7" s="132"/>
      <c r="M7" s="207">
        <f>SUM(I7:K7)+L27</f>
        <v>13953.439716312057</v>
      </c>
      <c r="N7" s="205" t="s">
        <v>323</v>
      </c>
      <c r="P7" s="159"/>
      <c r="Q7" s="210"/>
      <c r="R7" s="141"/>
      <c r="S7" s="132">
        <f>S5*0.075</f>
        <v>10860</v>
      </c>
      <c r="T7" s="132">
        <f>T5*0.075</f>
        <v>1155</v>
      </c>
      <c r="U7" s="132"/>
      <c r="V7" s="207">
        <f>SUM(R7:T7)+U27</f>
        <v>13916.91489361702</v>
      </c>
      <c r="W7" s="205" t="s">
        <v>323</v>
      </c>
      <c r="X7" s="161"/>
      <c r="Y7" s="161"/>
    </row>
    <row r="8" spans="1:27" x14ac:dyDescent="0.35">
      <c r="A8" t="s">
        <v>285</v>
      </c>
      <c r="D8" s="171">
        <f>D5*0.075</f>
        <v>7725</v>
      </c>
      <c r="E8" s="202">
        <f>D8+D24</f>
        <v>12107.978723404256</v>
      </c>
      <c r="F8" s="205" t="s">
        <v>323</v>
      </c>
      <c r="G8" s="204"/>
      <c r="I8" s="141"/>
      <c r="J8" s="132">
        <f>J5*0.075</f>
        <v>10860</v>
      </c>
      <c r="K8" s="132">
        <f>K5*0.075</f>
        <v>1155</v>
      </c>
      <c r="L8" s="132"/>
      <c r="M8" s="207">
        <f>SUM(I8:K8)+L24</f>
        <v>22399.397163120568</v>
      </c>
      <c r="N8" s="205" t="s">
        <v>323</v>
      </c>
      <c r="P8" s="162"/>
      <c r="Q8" s="210"/>
      <c r="R8" s="141"/>
      <c r="S8" s="132">
        <f>S5*0.075</f>
        <v>10860</v>
      </c>
      <c r="T8" s="132">
        <f>T5*0.075</f>
        <v>1155</v>
      </c>
      <c r="U8" s="132"/>
      <c r="V8" s="207">
        <f>SUM(R8:T8)+U24</f>
        <v>22034.148936170212</v>
      </c>
      <c r="W8" s="205" t="s">
        <v>323</v>
      </c>
      <c r="X8" s="159"/>
      <c r="Y8" s="159"/>
    </row>
    <row r="9" spans="1:27" x14ac:dyDescent="0.35">
      <c r="A9" t="s">
        <v>286</v>
      </c>
      <c r="B9">
        <f>SUM(B12:B29)</f>
        <v>154</v>
      </c>
      <c r="C9">
        <f>SUM(C12:C29)</f>
        <v>141</v>
      </c>
      <c r="D9" s="176">
        <f>D5-(D6+D7+D8)</f>
        <v>61800</v>
      </c>
      <c r="E9" s="172"/>
      <c r="F9" s="172"/>
      <c r="G9" s="173"/>
      <c r="I9" s="132"/>
      <c r="J9" s="130">
        <f>J5-(J6+J7+J8)</f>
        <v>123080</v>
      </c>
      <c r="K9" s="130">
        <f>K5-(K6+K7+K8)</f>
        <v>9240</v>
      </c>
      <c r="L9" s="132">
        <f>J9+K9</f>
        <v>132320</v>
      </c>
      <c r="P9" s="162"/>
      <c r="Q9" s="210"/>
      <c r="R9" s="132"/>
      <c r="S9" s="130">
        <f>S5-(S6+S7+S8)</f>
        <v>117930</v>
      </c>
      <c r="T9" s="130">
        <f>T5-(T6+T7+T8)</f>
        <v>9240</v>
      </c>
      <c r="U9" s="132">
        <f>S9+T9</f>
        <v>127170</v>
      </c>
      <c r="X9" s="159"/>
      <c r="Y9" s="159"/>
    </row>
    <row r="10" spans="1:27" ht="15" thickBot="1" x14ac:dyDescent="0.4">
      <c r="A10" t="s">
        <v>273</v>
      </c>
      <c r="B10" s="142"/>
      <c r="C10" s="142"/>
      <c r="D10" s="174">
        <f>D9/141</f>
        <v>438.29787234042556</v>
      </c>
      <c r="E10" s="174"/>
      <c r="F10" s="174"/>
      <c r="G10" s="175"/>
      <c r="H10" s="142"/>
      <c r="I10" s="177"/>
      <c r="J10" s="177">
        <f>J9/141</f>
        <v>872.9078014184397</v>
      </c>
      <c r="K10" s="177">
        <f>K9/141</f>
        <v>65.531914893617028</v>
      </c>
      <c r="L10" s="177"/>
      <c r="M10" s="142"/>
      <c r="N10" s="142"/>
      <c r="O10" s="142"/>
      <c r="P10" s="213"/>
      <c r="Q10" s="211"/>
      <c r="R10" s="177"/>
      <c r="S10" s="177">
        <f>S9/141</f>
        <v>836.38297872340422</v>
      </c>
      <c r="T10" s="177">
        <f>T9/141</f>
        <v>65.531914893617028</v>
      </c>
      <c r="U10" s="177"/>
      <c r="V10" s="142"/>
      <c r="W10" s="142"/>
      <c r="X10" s="159"/>
      <c r="Y10" s="159"/>
    </row>
    <row r="11" spans="1:27" x14ac:dyDescent="0.35">
      <c r="A11" s="41" t="s">
        <v>240</v>
      </c>
      <c r="G11" s="138"/>
      <c r="L11" s="111"/>
      <c r="P11" s="162"/>
      <c r="Q11" s="210"/>
      <c r="U11" s="111"/>
      <c r="X11" s="159"/>
      <c r="Y11" s="159"/>
    </row>
    <row r="12" spans="1:27" x14ac:dyDescent="0.35">
      <c r="A12" s="42" t="s">
        <v>241</v>
      </c>
      <c r="B12">
        <v>10</v>
      </c>
      <c r="C12">
        <v>10</v>
      </c>
      <c r="D12" s="111">
        <f>D$10*C12</f>
        <v>4382.978723404256</v>
      </c>
      <c r="E12" s="111"/>
      <c r="F12" s="111"/>
      <c r="G12" s="138"/>
      <c r="I12" s="111">
        <v>1000</v>
      </c>
      <c r="J12" s="111">
        <f>J$10*$C12</f>
        <v>8729.078014184397</v>
      </c>
      <c r="K12" s="111">
        <f>K$10*$C12</f>
        <v>655.31914893617022</v>
      </c>
      <c r="L12" s="111">
        <f>SUM(I12:K12)</f>
        <v>10384.397163120568</v>
      </c>
      <c r="P12" s="162"/>
      <c r="Q12" s="210"/>
      <c r="R12" s="111">
        <v>1000</v>
      </c>
      <c r="S12" s="111">
        <f>S$10*$C12</f>
        <v>8363.8297872340427</v>
      </c>
      <c r="T12" s="111">
        <f>T$10*$C12</f>
        <v>655.31914893617022</v>
      </c>
      <c r="U12" s="111">
        <f>SUM(R12:T12)</f>
        <v>10019.148936170213</v>
      </c>
      <c r="X12" s="159"/>
      <c r="Y12" s="159"/>
    </row>
    <row r="13" spans="1:27" x14ac:dyDescent="0.35">
      <c r="A13" s="42" t="s">
        <v>242</v>
      </c>
      <c r="B13">
        <v>10</v>
      </c>
      <c r="C13">
        <v>10</v>
      </c>
      <c r="D13" s="111">
        <f t="shared" ref="D13:D29" si="0">D$10*C13</f>
        <v>4382.978723404256</v>
      </c>
      <c r="E13" s="111"/>
      <c r="F13" s="111"/>
      <c r="G13" s="138"/>
      <c r="I13" s="111">
        <v>1000</v>
      </c>
      <c r="J13" s="111">
        <f t="shared" ref="J13:K29" si="1">J$10*$C13</f>
        <v>8729.078014184397</v>
      </c>
      <c r="K13" s="111">
        <f t="shared" si="1"/>
        <v>655.31914893617022</v>
      </c>
      <c r="L13" s="111">
        <f t="shared" ref="L13:L29" si="2">SUM(I13:K13)</f>
        <v>10384.397163120568</v>
      </c>
      <c r="P13" s="162"/>
      <c r="Q13" s="210"/>
      <c r="R13" s="111">
        <v>1000</v>
      </c>
      <c r="S13" s="111">
        <f t="shared" ref="S13:T29" si="3">S$10*$C13</f>
        <v>8363.8297872340427</v>
      </c>
      <c r="T13" s="111">
        <f t="shared" si="3"/>
        <v>655.31914893617022</v>
      </c>
      <c r="U13" s="111">
        <f t="shared" ref="U13:U29" si="4">SUM(R13:T13)</f>
        <v>10019.148936170213</v>
      </c>
      <c r="X13" s="159"/>
      <c r="Y13" s="159"/>
    </row>
    <row r="14" spans="1:27" x14ac:dyDescent="0.35">
      <c r="A14" s="42" t="s">
        <v>243</v>
      </c>
      <c r="B14">
        <v>10</v>
      </c>
      <c r="C14">
        <v>10</v>
      </c>
      <c r="D14" s="111">
        <f t="shared" si="0"/>
        <v>4382.978723404256</v>
      </c>
      <c r="E14" s="111"/>
      <c r="F14" s="111"/>
      <c r="G14" s="138"/>
      <c r="I14" s="111">
        <v>1000</v>
      </c>
      <c r="J14" s="111">
        <f t="shared" si="1"/>
        <v>8729.078014184397</v>
      </c>
      <c r="K14" s="111">
        <f t="shared" si="1"/>
        <v>655.31914893617022</v>
      </c>
      <c r="L14" s="111">
        <f t="shared" si="2"/>
        <v>10384.397163120568</v>
      </c>
      <c r="Q14" s="210"/>
      <c r="R14" s="111">
        <v>1000</v>
      </c>
      <c r="S14" s="111">
        <f t="shared" si="3"/>
        <v>8363.8297872340427</v>
      </c>
      <c r="T14" s="111">
        <f t="shared" si="3"/>
        <v>655.31914893617022</v>
      </c>
      <c r="U14" s="111">
        <f t="shared" si="4"/>
        <v>10019.148936170213</v>
      </c>
    </row>
    <row r="15" spans="1:27" x14ac:dyDescent="0.35">
      <c r="A15" s="42" t="s">
        <v>244</v>
      </c>
      <c r="B15">
        <v>10</v>
      </c>
      <c r="C15">
        <v>10</v>
      </c>
      <c r="D15" s="111">
        <f t="shared" si="0"/>
        <v>4382.978723404256</v>
      </c>
      <c r="E15" s="111"/>
      <c r="F15" s="111"/>
      <c r="G15" s="138"/>
      <c r="I15" s="111">
        <v>1000</v>
      </c>
      <c r="J15" s="111">
        <f t="shared" si="1"/>
        <v>8729.078014184397</v>
      </c>
      <c r="K15" s="111">
        <f t="shared" si="1"/>
        <v>655.31914893617022</v>
      </c>
      <c r="L15" s="111">
        <f t="shared" si="2"/>
        <v>10384.397163120568</v>
      </c>
      <c r="Q15" s="210"/>
      <c r="R15" s="111">
        <v>1000</v>
      </c>
      <c r="S15" s="111">
        <f t="shared" si="3"/>
        <v>8363.8297872340427</v>
      </c>
      <c r="T15" s="111">
        <f t="shared" si="3"/>
        <v>655.31914893617022</v>
      </c>
      <c r="U15" s="111">
        <f t="shared" si="4"/>
        <v>10019.148936170213</v>
      </c>
      <c r="Y15" s="163"/>
      <c r="Z15" s="111"/>
      <c r="AA15" s="111"/>
    </row>
    <row r="16" spans="1:27" x14ac:dyDescent="0.35">
      <c r="A16" s="42" t="s">
        <v>245</v>
      </c>
      <c r="B16">
        <v>10</v>
      </c>
      <c r="C16">
        <v>10</v>
      </c>
      <c r="D16" s="111">
        <f t="shared" si="0"/>
        <v>4382.978723404256</v>
      </c>
      <c r="E16" s="111"/>
      <c r="F16" s="111"/>
      <c r="G16" s="138"/>
      <c r="I16" s="111">
        <v>1000</v>
      </c>
      <c r="J16" s="111">
        <f t="shared" si="1"/>
        <v>8729.078014184397</v>
      </c>
      <c r="K16" s="111">
        <f t="shared" si="1"/>
        <v>655.31914893617022</v>
      </c>
      <c r="L16" s="111">
        <f t="shared" si="2"/>
        <v>10384.397163120568</v>
      </c>
      <c r="Q16" s="210"/>
      <c r="R16" s="111">
        <v>1000</v>
      </c>
      <c r="S16" s="111">
        <f t="shared" si="3"/>
        <v>8363.8297872340427</v>
      </c>
      <c r="T16" s="111">
        <f t="shared" si="3"/>
        <v>655.31914893617022</v>
      </c>
      <c r="U16" s="111">
        <f t="shared" si="4"/>
        <v>10019.148936170213</v>
      </c>
      <c r="Z16" s="111"/>
      <c r="AA16" s="111"/>
    </row>
    <row r="17" spans="1:27" x14ac:dyDescent="0.35">
      <c r="A17" s="42" t="s">
        <v>246</v>
      </c>
      <c r="B17">
        <v>10</v>
      </c>
      <c r="C17">
        <v>10</v>
      </c>
      <c r="D17" s="111">
        <f t="shared" si="0"/>
        <v>4382.978723404256</v>
      </c>
      <c r="E17" s="111"/>
      <c r="F17" s="111"/>
      <c r="G17" s="138"/>
      <c r="I17" s="111">
        <v>1000</v>
      </c>
      <c r="J17" s="111">
        <f t="shared" si="1"/>
        <v>8729.078014184397</v>
      </c>
      <c r="K17" s="111">
        <f t="shared" si="1"/>
        <v>655.31914893617022</v>
      </c>
      <c r="L17" s="111">
        <f t="shared" si="2"/>
        <v>10384.397163120568</v>
      </c>
      <c r="Q17" s="210"/>
      <c r="R17" s="111">
        <v>1000</v>
      </c>
      <c r="S17" s="111">
        <f t="shared" si="3"/>
        <v>8363.8297872340427</v>
      </c>
      <c r="T17" s="111">
        <f t="shared" si="3"/>
        <v>655.31914893617022</v>
      </c>
      <c r="U17" s="111">
        <f t="shared" si="4"/>
        <v>10019.148936170213</v>
      </c>
      <c r="X17" s="114"/>
      <c r="Z17" s="114"/>
      <c r="AA17" s="114"/>
    </row>
    <row r="18" spans="1:27" x14ac:dyDescent="0.35">
      <c r="A18" s="42" t="s">
        <v>247</v>
      </c>
      <c r="B18">
        <v>10</v>
      </c>
      <c r="C18">
        <v>10</v>
      </c>
      <c r="D18" s="111">
        <f t="shared" si="0"/>
        <v>4382.978723404256</v>
      </c>
      <c r="E18" s="111"/>
      <c r="F18" s="111"/>
      <c r="G18" s="138"/>
      <c r="I18" s="111">
        <v>1000</v>
      </c>
      <c r="J18" s="111">
        <f t="shared" si="1"/>
        <v>8729.078014184397</v>
      </c>
      <c r="K18" s="111">
        <f t="shared" si="1"/>
        <v>655.31914893617022</v>
      </c>
      <c r="L18" s="111">
        <f t="shared" si="2"/>
        <v>10384.397163120568</v>
      </c>
      <c r="Q18" s="210"/>
      <c r="R18" s="111">
        <v>1000</v>
      </c>
      <c r="S18" s="111">
        <f t="shared" si="3"/>
        <v>8363.8297872340427</v>
      </c>
      <c r="T18" s="111">
        <f t="shared" si="3"/>
        <v>655.31914893617022</v>
      </c>
      <c r="U18" s="111">
        <f t="shared" si="4"/>
        <v>10019.148936170213</v>
      </c>
    </row>
    <row r="19" spans="1:27" x14ac:dyDescent="0.35">
      <c r="A19" s="42" t="s">
        <v>248</v>
      </c>
      <c r="B19">
        <v>10</v>
      </c>
      <c r="C19">
        <v>10</v>
      </c>
      <c r="D19" s="111">
        <f t="shared" si="0"/>
        <v>4382.978723404256</v>
      </c>
      <c r="E19" s="111"/>
      <c r="F19" s="111"/>
      <c r="G19" s="138"/>
      <c r="I19" s="111">
        <v>1000</v>
      </c>
      <c r="J19" s="111">
        <f t="shared" si="1"/>
        <v>8729.078014184397</v>
      </c>
      <c r="K19" s="111">
        <f t="shared" si="1"/>
        <v>655.31914893617022</v>
      </c>
      <c r="L19" s="111">
        <f t="shared" si="2"/>
        <v>10384.397163120568</v>
      </c>
      <c r="Q19" s="210"/>
      <c r="R19" s="111">
        <v>1000</v>
      </c>
      <c r="S19" s="111">
        <f t="shared" si="3"/>
        <v>8363.8297872340427</v>
      </c>
      <c r="T19" s="111">
        <f t="shared" si="3"/>
        <v>655.31914893617022</v>
      </c>
      <c r="U19" s="111">
        <f t="shared" si="4"/>
        <v>10019.148936170213</v>
      </c>
    </row>
    <row r="20" spans="1:27" x14ac:dyDescent="0.35">
      <c r="A20" s="107" t="s">
        <v>249</v>
      </c>
      <c r="B20">
        <v>8</v>
      </c>
      <c r="C20">
        <v>8</v>
      </c>
      <c r="D20" s="111">
        <f t="shared" si="0"/>
        <v>3506.3829787234044</v>
      </c>
      <c r="E20" s="111"/>
      <c r="F20" s="111"/>
      <c r="G20" s="138"/>
      <c r="I20" s="111">
        <v>1000</v>
      </c>
      <c r="J20" s="111">
        <f t="shared" si="1"/>
        <v>6983.2624113475176</v>
      </c>
      <c r="K20" s="111">
        <f t="shared" si="1"/>
        <v>524.25531914893622</v>
      </c>
      <c r="L20" s="111">
        <f t="shared" si="2"/>
        <v>8507.5177304964545</v>
      </c>
      <c r="Q20" s="210"/>
      <c r="R20" s="111">
        <v>1000</v>
      </c>
      <c r="S20" s="111">
        <f t="shared" si="3"/>
        <v>6691.0638297872338</v>
      </c>
      <c r="T20" s="111">
        <f t="shared" si="3"/>
        <v>524.25531914893622</v>
      </c>
      <c r="U20" s="111">
        <f t="shared" si="4"/>
        <v>8215.3191489361707</v>
      </c>
    </row>
    <row r="21" spans="1:27" x14ac:dyDescent="0.35">
      <c r="A21" s="107" t="s">
        <v>250</v>
      </c>
      <c r="B21">
        <v>5</v>
      </c>
      <c r="C21">
        <v>5</v>
      </c>
      <c r="D21" s="111">
        <f t="shared" si="0"/>
        <v>2191.489361702128</v>
      </c>
      <c r="E21" s="111"/>
      <c r="F21" s="111"/>
      <c r="G21" s="138"/>
      <c r="I21" s="111">
        <v>1000</v>
      </c>
      <c r="J21" s="111">
        <f t="shared" si="1"/>
        <v>4364.5390070921985</v>
      </c>
      <c r="K21" s="111">
        <f t="shared" si="1"/>
        <v>327.65957446808511</v>
      </c>
      <c r="L21" s="111">
        <f t="shared" si="2"/>
        <v>5692.1985815602839</v>
      </c>
      <c r="Q21" s="210"/>
      <c r="R21" s="111">
        <v>1000</v>
      </c>
      <c r="S21" s="111">
        <f t="shared" si="3"/>
        <v>4181.9148936170213</v>
      </c>
      <c r="T21" s="111">
        <f t="shared" si="3"/>
        <v>327.65957446808511</v>
      </c>
      <c r="U21" s="111">
        <f t="shared" si="4"/>
        <v>5509.5744680851067</v>
      </c>
    </row>
    <row r="22" spans="1:27" x14ac:dyDescent="0.35">
      <c r="A22" s="107" t="s">
        <v>251</v>
      </c>
      <c r="B22">
        <v>8</v>
      </c>
      <c r="C22">
        <v>8</v>
      </c>
      <c r="D22" s="111">
        <f t="shared" si="0"/>
        <v>3506.3829787234044</v>
      </c>
      <c r="E22" s="111"/>
      <c r="F22" s="111"/>
      <c r="G22" s="138"/>
      <c r="I22" s="111">
        <v>1000</v>
      </c>
      <c r="J22" s="111">
        <f t="shared" si="1"/>
        <v>6983.2624113475176</v>
      </c>
      <c r="K22" s="111">
        <f t="shared" si="1"/>
        <v>524.25531914893622</v>
      </c>
      <c r="L22" s="111">
        <f t="shared" si="2"/>
        <v>8507.5177304964545</v>
      </c>
      <c r="Q22" s="210"/>
      <c r="R22" s="111">
        <v>1000</v>
      </c>
      <c r="S22" s="111">
        <f t="shared" si="3"/>
        <v>6691.0638297872338</v>
      </c>
      <c r="T22" s="111">
        <f t="shared" si="3"/>
        <v>524.25531914893622</v>
      </c>
      <c r="U22" s="111">
        <f t="shared" si="4"/>
        <v>8215.3191489361707</v>
      </c>
    </row>
    <row r="23" spans="1:27" x14ac:dyDescent="0.35">
      <c r="A23" s="107" t="s">
        <v>252</v>
      </c>
      <c r="B23">
        <v>8</v>
      </c>
      <c r="C23">
        <v>8</v>
      </c>
      <c r="D23" s="111">
        <f t="shared" si="0"/>
        <v>3506.3829787234044</v>
      </c>
      <c r="E23" s="111"/>
      <c r="F23" s="111"/>
      <c r="G23" s="138"/>
      <c r="I23" s="111">
        <v>1000</v>
      </c>
      <c r="J23" s="111">
        <f t="shared" si="1"/>
        <v>6983.2624113475176</v>
      </c>
      <c r="K23" s="111">
        <f t="shared" si="1"/>
        <v>524.25531914893622</v>
      </c>
      <c r="L23" s="111">
        <f t="shared" si="2"/>
        <v>8507.5177304964545</v>
      </c>
      <c r="Q23" s="210"/>
      <c r="R23" s="111">
        <v>1000</v>
      </c>
      <c r="S23" s="111">
        <f t="shared" si="3"/>
        <v>6691.0638297872338</v>
      </c>
      <c r="T23" s="111">
        <f t="shared" si="3"/>
        <v>524.25531914893622</v>
      </c>
      <c r="U23" s="111">
        <f t="shared" si="4"/>
        <v>8215.3191489361707</v>
      </c>
    </row>
    <row r="24" spans="1:27" x14ac:dyDescent="0.35">
      <c r="A24" s="107" t="s">
        <v>253</v>
      </c>
      <c r="B24">
        <v>10</v>
      </c>
      <c r="C24">
        <v>10</v>
      </c>
      <c r="D24" s="111">
        <f t="shared" si="0"/>
        <v>4382.978723404256</v>
      </c>
      <c r="E24" s="111"/>
      <c r="F24" s="111"/>
      <c r="G24" s="138"/>
      <c r="I24" s="111">
        <v>1000</v>
      </c>
      <c r="J24" s="111">
        <f t="shared" si="1"/>
        <v>8729.078014184397</v>
      </c>
      <c r="K24" s="111">
        <f t="shared" si="1"/>
        <v>655.31914893617022</v>
      </c>
      <c r="L24" s="111">
        <f t="shared" si="2"/>
        <v>10384.397163120568</v>
      </c>
      <c r="Q24" s="210"/>
      <c r="R24" s="111">
        <v>1000</v>
      </c>
      <c r="S24" s="111">
        <f t="shared" si="3"/>
        <v>8363.8297872340427</v>
      </c>
      <c r="T24" s="111">
        <f t="shared" si="3"/>
        <v>655.31914893617022</v>
      </c>
      <c r="U24" s="111">
        <f t="shared" si="4"/>
        <v>10019.148936170213</v>
      </c>
    </row>
    <row r="25" spans="1:27" x14ac:dyDescent="0.35">
      <c r="A25" s="107" t="s">
        <v>254</v>
      </c>
      <c r="B25">
        <v>5</v>
      </c>
      <c r="C25">
        <v>5</v>
      </c>
      <c r="D25" s="111">
        <f t="shared" si="0"/>
        <v>2191.489361702128</v>
      </c>
      <c r="E25" s="111"/>
      <c r="F25" s="111"/>
      <c r="G25" s="138"/>
      <c r="I25" s="111">
        <v>1000</v>
      </c>
      <c r="J25" s="111">
        <f t="shared" si="1"/>
        <v>4364.5390070921985</v>
      </c>
      <c r="K25" s="111">
        <f t="shared" si="1"/>
        <v>327.65957446808511</v>
      </c>
      <c r="L25" s="111">
        <f t="shared" si="2"/>
        <v>5692.1985815602839</v>
      </c>
      <c r="Q25" s="210"/>
      <c r="R25" s="111">
        <v>1000</v>
      </c>
      <c r="S25" s="111">
        <f t="shared" si="3"/>
        <v>4181.9148936170213</v>
      </c>
      <c r="T25" s="111">
        <f t="shared" si="3"/>
        <v>327.65957446808511</v>
      </c>
      <c r="U25" s="111">
        <f t="shared" si="4"/>
        <v>5509.5744680851067</v>
      </c>
    </row>
    <row r="26" spans="1:27" x14ac:dyDescent="0.35">
      <c r="A26" s="107" t="s">
        <v>255</v>
      </c>
      <c r="B26">
        <v>5</v>
      </c>
      <c r="C26">
        <v>5</v>
      </c>
      <c r="D26" s="111">
        <f t="shared" si="0"/>
        <v>2191.489361702128</v>
      </c>
      <c r="E26" s="111"/>
      <c r="F26" s="111"/>
      <c r="G26" s="138"/>
      <c r="I26" s="111">
        <v>1000</v>
      </c>
      <c r="J26" s="111">
        <f t="shared" si="1"/>
        <v>4364.5390070921985</v>
      </c>
      <c r="K26" s="111">
        <f t="shared" si="1"/>
        <v>327.65957446808511</v>
      </c>
      <c r="L26" s="111">
        <f t="shared" si="2"/>
        <v>5692.1985815602839</v>
      </c>
      <c r="Q26" s="210"/>
      <c r="R26" s="111">
        <v>1000</v>
      </c>
      <c r="S26" s="111">
        <f t="shared" si="3"/>
        <v>4181.9148936170213</v>
      </c>
      <c r="T26" s="111">
        <f t="shared" si="3"/>
        <v>327.65957446808511</v>
      </c>
      <c r="U26" s="111">
        <f t="shared" si="4"/>
        <v>5509.5744680851067</v>
      </c>
    </row>
    <row r="27" spans="1:27" x14ac:dyDescent="0.35">
      <c r="A27" s="107" t="s">
        <v>256</v>
      </c>
      <c r="B27">
        <v>8</v>
      </c>
      <c r="C27">
        <v>1</v>
      </c>
      <c r="D27" s="111">
        <f t="shared" si="0"/>
        <v>438.29787234042556</v>
      </c>
      <c r="E27" s="111"/>
      <c r="F27" s="111"/>
      <c r="G27" s="138"/>
      <c r="I27" s="111">
        <v>1000</v>
      </c>
      <c r="J27" s="111">
        <f t="shared" si="1"/>
        <v>872.9078014184397</v>
      </c>
      <c r="K27" s="111">
        <f t="shared" si="1"/>
        <v>65.531914893617028</v>
      </c>
      <c r="L27" s="111">
        <f t="shared" si="2"/>
        <v>1938.4397163120568</v>
      </c>
      <c r="Q27" s="210"/>
      <c r="R27" s="111">
        <v>1000</v>
      </c>
      <c r="S27" s="111">
        <f t="shared" si="3"/>
        <v>836.38297872340422</v>
      </c>
      <c r="T27" s="111">
        <f t="shared" si="3"/>
        <v>65.531914893617028</v>
      </c>
      <c r="U27" s="111">
        <f t="shared" si="4"/>
        <v>1901.9148936170213</v>
      </c>
    </row>
    <row r="28" spans="1:27" x14ac:dyDescent="0.35">
      <c r="A28" s="107" t="s">
        <v>262</v>
      </c>
      <c r="B28">
        <v>12</v>
      </c>
      <c r="C28">
        <v>6</v>
      </c>
      <c r="D28" s="111">
        <f t="shared" si="0"/>
        <v>2629.7872340425533</v>
      </c>
      <c r="E28" s="111"/>
      <c r="F28" s="111"/>
      <c r="G28" s="138"/>
      <c r="I28" s="111">
        <v>1000</v>
      </c>
      <c r="J28" s="111">
        <f t="shared" si="1"/>
        <v>5237.4468085106382</v>
      </c>
      <c r="K28" s="111">
        <f t="shared" si="1"/>
        <v>393.19148936170217</v>
      </c>
      <c r="L28" s="111">
        <f t="shared" si="2"/>
        <v>6630.6382978723404</v>
      </c>
      <c r="Q28" s="210"/>
      <c r="R28" s="111">
        <v>1000</v>
      </c>
      <c r="S28" s="111">
        <f t="shared" si="3"/>
        <v>5018.2978723404249</v>
      </c>
      <c r="T28" s="111">
        <f t="shared" si="3"/>
        <v>393.19148936170217</v>
      </c>
      <c r="U28" s="111">
        <f t="shared" si="4"/>
        <v>6411.4893617021271</v>
      </c>
    </row>
    <row r="29" spans="1:27" x14ac:dyDescent="0.35">
      <c r="A29" s="110" t="s">
        <v>257</v>
      </c>
      <c r="B29">
        <v>5</v>
      </c>
      <c r="C29">
        <v>5</v>
      </c>
      <c r="D29" s="111">
        <f t="shared" si="0"/>
        <v>2191.489361702128</v>
      </c>
      <c r="E29" s="111"/>
      <c r="F29" s="111"/>
      <c r="G29" s="140"/>
      <c r="H29" s="108"/>
      <c r="I29" s="111">
        <v>1000</v>
      </c>
      <c r="J29" s="111">
        <f t="shared" si="1"/>
        <v>4364.5390070921985</v>
      </c>
      <c r="K29" s="111">
        <f t="shared" si="1"/>
        <v>327.65957446808511</v>
      </c>
      <c r="L29" s="111">
        <f t="shared" si="2"/>
        <v>5692.1985815602839</v>
      </c>
      <c r="Q29" s="212"/>
      <c r="R29" s="111">
        <v>1000</v>
      </c>
      <c r="S29" s="111">
        <f t="shared" si="3"/>
        <v>4181.9148936170213</v>
      </c>
      <c r="T29" s="111">
        <f t="shared" si="3"/>
        <v>327.65957446808511</v>
      </c>
      <c r="U29" s="111">
        <f t="shared" si="4"/>
        <v>5509.5744680851067</v>
      </c>
    </row>
    <row r="30" spans="1:27" x14ac:dyDescent="0.35">
      <c r="A30" s="42"/>
      <c r="D30" s="114">
        <f>SUM(D12:D29)</f>
        <v>61800.000000000015</v>
      </c>
      <c r="E30" s="114"/>
      <c r="F30" s="114"/>
      <c r="G30" s="138"/>
      <c r="I30" s="114">
        <f>SUM(I12:I29)+I6+I32</f>
        <v>20000</v>
      </c>
      <c r="J30" s="114">
        <f>SUM(J12:J29)</f>
        <v>123080.00000000001</v>
      </c>
      <c r="K30" s="114">
        <f>SUM(K12:K29)</f>
        <v>9240</v>
      </c>
      <c r="L30" s="114">
        <f>SUM(L12:L29)</f>
        <v>150319.99999999997</v>
      </c>
      <c r="M30" t="s">
        <v>335</v>
      </c>
      <c r="Q30" s="210"/>
      <c r="R30" s="114">
        <f>SUM(R12:R29)+R6+R32</f>
        <v>20000</v>
      </c>
      <c r="S30" s="114">
        <f>SUM(S12:S29)</f>
        <v>117930.00000000001</v>
      </c>
      <c r="T30" s="114">
        <f>SUM(T12:T29)</f>
        <v>9240</v>
      </c>
      <c r="U30" s="114">
        <f>SUM(U12:U29)</f>
        <v>145169.99999999997</v>
      </c>
      <c r="V30" t="s">
        <v>335</v>
      </c>
    </row>
    <row r="31" spans="1:27" x14ac:dyDescent="0.35">
      <c r="A31" s="105" t="s">
        <v>258</v>
      </c>
      <c r="G31" s="138"/>
      <c r="Q31" s="210"/>
    </row>
    <row r="32" spans="1:27" x14ac:dyDescent="0.35">
      <c r="A32" s="42" t="s">
        <v>259</v>
      </c>
      <c r="G32" s="138"/>
      <c r="I32" s="111">
        <v>1000</v>
      </c>
      <c r="Q32" s="210"/>
      <c r="R32" s="111">
        <v>1000</v>
      </c>
    </row>
    <row r="33" spans="1:21" x14ac:dyDescent="0.35">
      <c r="A33" s="105"/>
      <c r="E33" s="108"/>
      <c r="G33" s="138"/>
      <c r="I33" s="111"/>
      <c r="J33" s="114"/>
      <c r="K33" s="114"/>
      <c r="L33" s="114"/>
      <c r="Q33" s="210"/>
      <c r="R33" s="111"/>
      <c r="S33" s="114"/>
      <c r="T33" s="114"/>
      <c r="U33" s="114"/>
    </row>
    <row r="34" spans="1:21" x14ac:dyDescent="0.35">
      <c r="A34" s="105" t="s">
        <v>260</v>
      </c>
      <c r="G34" s="138"/>
      <c r="Q34" s="210"/>
    </row>
    <row r="35" spans="1:21" x14ac:dyDescent="0.35">
      <c r="A35" s="107" t="s">
        <v>261</v>
      </c>
      <c r="E35" s="108"/>
      <c r="G35" s="138"/>
      <c r="Q35" s="210"/>
    </row>
    <row r="36" spans="1:21" x14ac:dyDescent="0.35">
      <c r="A36" s="107" t="s">
        <v>263</v>
      </c>
      <c r="G36" s="138"/>
      <c r="Q36" s="210"/>
    </row>
    <row r="37" spans="1:21" x14ac:dyDescent="0.35">
      <c r="A37" s="107" t="s">
        <v>264</v>
      </c>
      <c r="G37" s="138"/>
      <c r="Q37" s="210"/>
    </row>
    <row r="38" spans="1:21" x14ac:dyDescent="0.35">
      <c r="A38" s="107" t="s">
        <v>265</v>
      </c>
      <c r="G38" s="138"/>
      <c r="Q38" s="210"/>
    </row>
    <row r="39" spans="1:21" x14ac:dyDescent="0.35">
      <c r="A39" s="106"/>
    </row>
    <row r="40" spans="1:21" x14ac:dyDescent="0.35">
      <c r="A40" s="105" t="s">
        <v>266</v>
      </c>
    </row>
    <row r="41" spans="1:21" x14ac:dyDescent="0.35">
      <c r="A41" s="42" t="s">
        <v>267</v>
      </c>
    </row>
    <row r="42" spans="1:21" x14ac:dyDescent="0.35">
      <c r="A42" s="42" t="s">
        <v>268</v>
      </c>
      <c r="E42" s="109"/>
    </row>
  </sheetData>
  <mergeCells count="6">
    <mergeCell ref="R1:U1"/>
    <mergeCell ref="R2:U3"/>
    <mergeCell ref="D1:G1"/>
    <mergeCell ref="I1:L1"/>
    <mergeCell ref="I2:L3"/>
    <mergeCell ref="D2:G3"/>
  </mergeCells>
  <pageMargins left="0.7" right="0.7" top="0.78740157499999996" bottom="0.78740157499999996"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fa68289f-e0fb-49d0-afb0-3987c6d5665b">
      <UserInfo>
        <DisplayName>Greta Heydenrych</DisplayName>
        <AccountId>9</AccountId>
        <AccountType/>
      </UserInfo>
      <UserInfo>
        <DisplayName>Tammy Bridges</DisplayName>
        <AccountId>14</AccountId>
        <AccountType/>
      </UserInfo>
    </SharedWithUsers>
    <lcf76f155ced4ddcb4097134ff3c332f xmlns="1fddab15-99c0-4019-8e3c-754531690671">
      <Terms xmlns="http://schemas.microsoft.com/office/infopath/2007/PartnerControls"/>
    </lcf76f155ced4ddcb4097134ff3c332f>
    <TaxCatchAll xmlns="fa68289f-e0fb-49d0-afb0-3987c6d5665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25CA3D00C3A8B4DBFF3725EA5C0992E" ma:contentTypeVersion="13" ma:contentTypeDescription="Create a new document." ma:contentTypeScope="" ma:versionID="3cde1e28672c06b38d5242424227b28c">
  <xsd:schema xmlns:xsd="http://www.w3.org/2001/XMLSchema" xmlns:xs="http://www.w3.org/2001/XMLSchema" xmlns:p="http://schemas.microsoft.com/office/2006/metadata/properties" xmlns:ns2="1fddab15-99c0-4019-8e3c-754531690671" xmlns:ns3="fa68289f-e0fb-49d0-afb0-3987c6d5665b" targetNamespace="http://schemas.microsoft.com/office/2006/metadata/properties" ma:root="true" ma:fieldsID="86646d1497093faa620a450f8ff11556" ns2:_="" ns3:_="">
    <xsd:import namespace="1fddab15-99c0-4019-8e3c-754531690671"/>
    <xsd:import namespace="fa68289f-e0fb-49d0-afb0-3987c6d5665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bjectDetectorVersions"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ddab15-99c0-4019-8e3c-7545316906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70542a7-1a6d-4614-b6c8-5501aaade68f"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68289f-e0fb-49d0-afb0-3987c6d5665b"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9b47607-55b8-49e3-989e-baf5cdf0b83f}" ma:internalName="TaxCatchAll" ma:showField="CatchAllData" ma:web="fa68289f-e0fb-49d0-afb0-3987c6d5665b">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F2E67F-1D02-4928-8015-048D010C849D}">
  <ds:schemaRefs>
    <ds:schemaRef ds:uri="http://schemas.openxmlformats.org/package/2006/metadata/core-properties"/>
    <ds:schemaRef ds:uri="fa68289f-e0fb-49d0-afb0-3987c6d5665b"/>
    <ds:schemaRef ds:uri="http://www.w3.org/XML/1998/namespace"/>
    <ds:schemaRef ds:uri="http://schemas.microsoft.com/office/2006/documentManagement/types"/>
    <ds:schemaRef ds:uri="1fddab15-99c0-4019-8e3c-754531690671"/>
    <ds:schemaRef ds:uri="http://purl.org/dc/dcmitype/"/>
    <ds:schemaRef ds:uri="http://purl.org/dc/terms/"/>
    <ds:schemaRef ds:uri="http://schemas.microsoft.com/office/infopath/2007/PartnerControl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1003CE62-B9F9-4911-BBC3-3C409E2A88CB}">
  <ds:schemaRefs>
    <ds:schemaRef ds:uri="http://schemas.microsoft.com/sharepoint/v3/contenttype/forms"/>
  </ds:schemaRefs>
</ds:datastoreItem>
</file>

<file path=customXml/itemProps3.xml><?xml version="1.0" encoding="utf-8"?>
<ds:datastoreItem xmlns:ds="http://schemas.openxmlformats.org/officeDocument/2006/customXml" ds:itemID="{EDA8F18A-950F-45EE-AE50-16A15388C556}"/>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read_me</vt:lpstr>
      <vt:lpstr>1_balanced_GA260k_7%</vt:lpstr>
      <vt:lpstr>2_deficit_GA300k_0%</vt:lpstr>
      <vt:lpstr>Compare_1_and_2</vt:lpstr>
      <vt:lpstr>Assignable_vs_Budgeted_allocati</vt:lpstr>
      <vt:lpstr>Per_body_25%_SB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Greta Heydenrych</dc:creator>
  <cp:keywords/>
  <dc:description/>
  <cp:lastModifiedBy>Greta Heydenrych</cp:lastModifiedBy>
  <cp:revision/>
  <dcterms:created xsi:type="dcterms:W3CDTF">2023-02-28T15:46:51Z</dcterms:created>
  <dcterms:modified xsi:type="dcterms:W3CDTF">2023-07-31T14:27:24Z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0x010100125CA3D00C3A8B4DBFF3725EA5C0992E</vt:lpwstr>
  </property>
  <property fmtid="{D5CDD505-2E9C-101B-9397-08002B2CF9AE}" pid="3" name="Order">
    <vt:r8>73500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ies>
</file>