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https://iupac365.sharepoint.com/sites/CommitteesDivisions/Shared Documents/02_committees/03_fc_finance/budget_24_25/"/>
    </mc:Choice>
  </mc:AlternateContent>
  <xr:revisionPtr revIDLastSave="17" documentId="8_{C19DB594-F703-4B8B-958E-3B714C84D56C}" xr6:coauthVersionLast="47" xr6:coauthVersionMax="47" xr10:uidLastSave="{FDEF0840-4942-47E3-96B2-69A2A0EC822A}"/>
  <bookViews>
    <workbookView xWindow="-110" yWindow="-110" windowWidth="19420" windowHeight="10420" tabRatio="794" xr2:uid="{29FFB5C4-D6D4-494D-9656-929939E36775}"/>
  </bookViews>
  <sheets>
    <sheet name="read_me" sheetId="33" r:id="rId1"/>
    <sheet name="Condensed" sheetId="41" r:id="rId2"/>
    <sheet name="Complete" sheetId="29" r:id="rId3"/>
    <sheet name="Assignable_vs_Budgeted_allocati" sheetId="36" r:id="rId4"/>
    <sheet name="Per_body_25%_SB" sheetId="3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6" i="35" l="1"/>
  <c r="K4" i="36"/>
  <c r="M6" i="35"/>
  <c r="R30" i="35"/>
  <c r="T8" i="35"/>
  <c r="S8" i="35"/>
  <c r="T7" i="35"/>
  <c r="S7" i="35"/>
  <c r="T6" i="35"/>
  <c r="V6" i="35" s="1"/>
  <c r="U5" i="35"/>
  <c r="I30" i="35"/>
  <c r="K9" i="35"/>
  <c r="K10" i="35" s="1"/>
  <c r="K8" i="35"/>
  <c r="K7" i="35"/>
  <c r="J8" i="35"/>
  <c r="J7" i="35"/>
  <c r="K6" i="35"/>
  <c r="L5" i="35"/>
  <c r="H184" i="29"/>
  <c r="F184" i="29"/>
  <c r="H183" i="29"/>
  <c r="F183" i="29"/>
  <c r="H181" i="29"/>
  <c r="F181" i="29"/>
  <c r="H179" i="29"/>
  <c r="F179" i="29"/>
  <c r="H177" i="29"/>
  <c r="F177" i="29"/>
  <c r="H176" i="29"/>
  <c r="H171" i="29"/>
  <c r="H175" i="29"/>
  <c r="H172" i="29"/>
  <c r="F171" i="29"/>
  <c r="H170" i="29"/>
  <c r="F176" i="29"/>
  <c r="F175" i="29"/>
  <c r="F172" i="29"/>
  <c r="H174" i="29"/>
  <c r="F174" i="29"/>
  <c r="D8" i="35"/>
  <c r="D7" i="35"/>
  <c r="D6" i="35"/>
  <c r="D9" i="35" s="1"/>
  <c r="D10" i="35" s="1"/>
  <c r="O173" i="29"/>
  <c r="P173" i="29"/>
  <c r="Q173" i="29"/>
  <c r="R173" i="29"/>
  <c r="N173" i="29"/>
  <c r="O172" i="29"/>
  <c r="P172" i="29"/>
  <c r="Q172" i="29"/>
  <c r="R172" i="29"/>
  <c r="N172" i="29"/>
  <c r="O171" i="29"/>
  <c r="P171" i="29"/>
  <c r="Q171" i="29"/>
  <c r="R171" i="29"/>
  <c r="N171" i="29"/>
  <c r="O170" i="29"/>
  <c r="P170" i="29"/>
  <c r="Q170" i="29"/>
  <c r="R170" i="29"/>
  <c r="N170" i="29"/>
  <c r="O169" i="29"/>
  <c r="P169" i="29"/>
  <c r="Q169" i="29"/>
  <c r="R169" i="29"/>
  <c r="N169" i="29"/>
  <c r="O168" i="29"/>
  <c r="P168" i="29"/>
  <c r="Q168" i="29"/>
  <c r="R168" i="29"/>
  <c r="N168" i="29"/>
  <c r="C9" i="35"/>
  <c r="B9" i="35"/>
  <c r="H94" i="29"/>
  <c r="H103" i="29" s="1"/>
  <c r="H72" i="29"/>
  <c r="H52" i="29"/>
  <c r="H58" i="29"/>
  <c r="H152" i="29"/>
  <c r="F152" i="29"/>
  <c r="F103" i="29"/>
  <c r="F58" i="29"/>
  <c r="F52" i="29"/>
  <c r="F60" i="29" s="1"/>
  <c r="K14" i="35" l="1"/>
  <c r="K19" i="35"/>
  <c r="K22" i="35"/>
  <c r="K13" i="35"/>
  <c r="K26" i="35"/>
  <c r="K27" i="35"/>
  <c r="K29" i="35"/>
  <c r="K12" i="35"/>
  <c r="K30" i="35" s="1"/>
  <c r="K23" i="35"/>
  <c r="K25" i="35"/>
  <c r="K15" i="35"/>
  <c r="K18" i="35"/>
  <c r="K20" i="35"/>
  <c r="K24" i="35"/>
  <c r="K16" i="35"/>
  <c r="K28" i="35"/>
  <c r="K17" i="35"/>
  <c r="K21" i="35"/>
  <c r="T9" i="35"/>
  <c r="T10" i="35" s="1"/>
  <c r="T29" i="35" s="1"/>
  <c r="J9" i="35"/>
  <c r="S9" i="35"/>
  <c r="U9" i="35" s="1"/>
  <c r="T16" i="35"/>
  <c r="T12" i="35"/>
  <c r="T21" i="35"/>
  <c r="T17" i="35"/>
  <c r="H154" i="29"/>
  <c r="H60" i="29"/>
  <c r="H156" i="29" s="1"/>
  <c r="D17" i="35"/>
  <c r="D29" i="35"/>
  <c r="D18" i="35"/>
  <c r="D12" i="35"/>
  <c r="D19" i="35"/>
  <c r="D20" i="35"/>
  <c r="D21" i="35"/>
  <c r="D22" i="35"/>
  <c r="D23" i="35"/>
  <c r="D24" i="35"/>
  <c r="D25" i="35"/>
  <c r="D14" i="35"/>
  <c r="D26" i="35"/>
  <c r="D15" i="35"/>
  <c r="D27" i="35"/>
  <c r="E7" i="35" s="1"/>
  <c r="D28" i="35"/>
  <c r="D16" i="35"/>
  <c r="D13" i="35"/>
  <c r="E8" i="35"/>
  <c r="E6" i="35"/>
  <c r="F154" i="29"/>
  <c r="F156" i="29" s="1"/>
  <c r="T20" i="35" l="1"/>
  <c r="T22" i="35"/>
  <c r="T30" i="35" s="1"/>
  <c r="T28" i="35"/>
  <c r="S10" i="35"/>
  <c r="S19" i="35" s="1"/>
  <c r="U19" i="35" s="1"/>
  <c r="T14" i="35"/>
  <c r="T15" i="35"/>
  <c r="L9" i="35"/>
  <c r="J10" i="35"/>
  <c r="T25" i="35"/>
  <c r="T24" i="35"/>
  <c r="T27" i="35"/>
  <c r="T23" i="35"/>
  <c r="T18" i="35"/>
  <c r="T26" i="35"/>
  <c r="T19" i="35"/>
  <c r="T13" i="35"/>
  <c r="D30" i="35"/>
  <c r="H158" i="29"/>
  <c r="S20" i="35" l="1"/>
  <c r="U20" i="35" s="1"/>
  <c r="S28" i="35"/>
  <c r="U28" i="35" s="1"/>
  <c r="S13" i="35"/>
  <c r="U13" i="35" s="1"/>
  <c r="S17" i="35"/>
  <c r="U17" i="35" s="1"/>
  <c r="S24" i="35"/>
  <c r="U24" i="35" s="1"/>
  <c r="V8" i="35" s="1"/>
  <c r="S25" i="35"/>
  <c r="U25" i="35" s="1"/>
  <c r="S23" i="35"/>
  <c r="U23" i="35" s="1"/>
  <c r="S27" i="35"/>
  <c r="U27" i="35" s="1"/>
  <c r="V7" i="35" s="1"/>
  <c r="S29" i="35"/>
  <c r="U29" i="35" s="1"/>
  <c r="S18" i="35"/>
  <c r="U18" i="35" s="1"/>
  <c r="S15" i="35"/>
  <c r="U15" i="35" s="1"/>
  <c r="J14" i="35"/>
  <c r="L14" i="35" s="1"/>
  <c r="J12" i="35"/>
  <c r="J26" i="35"/>
  <c r="L26" i="35" s="1"/>
  <c r="J24" i="35"/>
  <c r="L24" i="35" s="1"/>
  <c r="M8" i="35" s="1"/>
  <c r="J20" i="35"/>
  <c r="L20" i="35" s="1"/>
  <c r="J18" i="35"/>
  <c r="L18" i="35" s="1"/>
  <c r="J29" i="35"/>
  <c r="L29" i="35" s="1"/>
  <c r="J23" i="35"/>
  <c r="L23" i="35" s="1"/>
  <c r="J28" i="35"/>
  <c r="L28" i="35" s="1"/>
  <c r="J25" i="35"/>
  <c r="L25" i="35" s="1"/>
  <c r="J27" i="35"/>
  <c r="L27" i="35" s="1"/>
  <c r="M7" i="35" s="1"/>
  <c r="J19" i="35"/>
  <c r="L19" i="35" s="1"/>
  <c r="J21" i="35"/>
  <c r="L21" i="35" s="1"/>
  <c r="J15" i="35"/>
  <c r="L15" i="35" s="1"/>
  <c r="J17" i="35"/>
  <c r="L17" i="35" s="1"/>
  <c r="J22" i="35"/>
  <c r="L22" i="35" s="1"/>
  <c r="J16" i="35"/>
  <c r="L16" i="35" s="1"/>
  <c r="J13" i="35"/>
  <c r="L13" i="35" s="1"/>
  <c r="S14" i="35"/>
  <c r="U14" i="35" s="1"/>
  <c r="S22" i="35"/>
  <c r="U22" i="35" s="1"/>
  <c r="S21" i="35"/>
  <c r="U21" i="35" s="1"/>
  <c r="S26" i="35"/>
  <c r="U26" i="35" s="1"/>
  <c r="S12" i="35"/>
  <c r="S16" i="35"/>
  <c r="U16" i="35" s="1"/>
  <c r="U12" i="35"/>
  <c r="U30" i="35" l="1"/>
  <c r="S30" i="35"/>
  <c r="J30" i="35"/>
  <c r="L12" i="35"/>
  <c r="L30" i="35" s="1"/>
</calcChain>
</file>

<file path=xl/sharedStrings.xml><?xml version="1.0" encoding="utf-8"?>
<sst xmlns="http://schemas.openxmlformats.org/spreadsheetml/2006/main" count="520" uniqueCount="266">
  <si>
    <t>Comments</t>
  </si>
  <si>
    <t>INCOME</t>
  </si>
  <si>
    <t>Member Dues</t>
  </si>
  <si>
    <t>National Adhering Organizations</t>
  </si>
  <si>
    <t>Associated Organizations</t>
  </si>
  <si>
    <t>Company Associate - NAO</t>
  </si>
  <si>
    <t>Company Associate - Direct</t>
  </si>
  <si>
    <t>Affiliate Member Program - Chemical Society</t>
  </si>
  <si>
    <t>Affiliate Member Program - Individuals</t>
  </si>
  <si>
    <t>Publication</t>
  </si>
  <si>
    <t>PAC - De Gruyter</t>
  </si>
  <si>
    <t>CI - De Gruyter</t>
  </si>
  <si>
    <t xml:space="preserve">                         -  </t>
  </si>
  <si>
    <t>Database - De Gruyter</t>
  </si>
  <si>
    <t>Database - AIP</t>
  </si>
  <si>
    <t>Royalty - Copyright Clearance Center</t>
  </si>
  <si>
    <t>Royalty - John Wiley &amp; Sons Inc</t>
  </si>
  <si>
    <t>Royalty - John Wiley &amp; Sons Ltd</t>
  </si>
  <si>
    <t>Royalty - Royal Society of Chemistry</t>
  </si>
  <si>
    <t>Royalty - Springer Nature BV</t>
  </si>
  <si>
    <t>Royalty - Taylor &amp; Francis Group</t>
  </si>
  <si>
    <t>Royalty - Wiley-VCH Verlag GmbH &amp; Co KGaA</t>
  </si>
  <si>
    <t>Royalty - Other</t>
  </si>
  <si>
    <t>Copyright Use</t>
  </si>
  <si>
    <t>Grants</t>
  </si>
  <si>
    <t>Government</t>
  </si>
  <si>
    <t xml:space="preserve">Foundation &amp; Trust - Program Support </t>
  </si>
  <si>
    <t>2024 WorldFAIR</t>
  </si>
  <si>
    <t xml:space="preserve">Foundation &amp; Trust - Award Support </t>
  </si>
  <si>
    <t>2024: $10k each Solvay &amp; Richter</t>
  </si>
  <si>
    <t>Corporation - Program Support</t>
  </si>
  <si>
    <t>Corporation - Award Support</t>
  </si>
  <si>
    <t>2024: $10k ThalesNano &amp; $20k Zheijiang NHU</t>
  </si>
  <si>
    <t>Sponsorship</t>
  </si>
  <si>
    <t>Organization - Program Support</t>
  </si>
  <si>
    <t>Organization - Award Support</t>
  </si>
  <si>
    <t>Donations</t>
  </si>
  <si>
    <t>Organizations - Network for Good</t>
  </si>
  <si>
    <t>Organizations - Facebook</t>
  </si>
  <si>
    <t>Organizations - Other</t>
  </si>
  <si>
    <t>Individuals</t>
  </si>
  <si>
    <t>Other Income</t>
  </si>
  <si>
    <t>Investment Dividends &amp; Interest - RJFS</t>
  </si>
  <si>
    <t>this would be affected by inflation &amp; other markets</t>
  </si>
  <si>
    <t>Gain/(Loss) on Investments - RJFS</t>
  </si>
  <si>
    <t>SUBJECTIVE / affects cash</t>
  </si>
  <si>
    <t xml:space="preserve">Interest Income - Wells Fargo </t>
  </si>
  <si>
    <t>this would be affected by inflation</t>
  </si>
  <si>
    <t>Merchandise - Printful</t>
  </si>
  <si>
    <t>TOTAL INCOME</t>
  </si>
  <si>
    <t> </t>
  </si>
  <si>
    <t>COGS</t>
  </si>
  <si>
    <t>Merchandise Warehouse - Printful</t>
  </si>
  <si>
    <t>Merchandise - Pins - National Custom Insigna</t>
  </si>
  <si>
    <t>TOTAL COGS</t>
  </si>
  <si>
    <t>GROSS PROFIT</t>
  </si>
  <si>
    <t>EXPENSES</t>
  </si>
  <si>
    <t>OPERATING</t>
  </si>
  <si>
    <t>Salaries &amp; Benefits</t>
  </si>
  <si>
    <t>Salaries &amp; Wages</t>
  </si>
  <si>
    <t>Earned Vacation</t>
  </si>
  <si>
    <t>Payroll Taxes</t>
  </si>
  <si>
    <t>Benefits - Health, Dental, Life &amp; Disability</t>
  </si>
  <si>
    <t>Workers Compensation</t>
  </si>
  <si>
    <t>Program</t>
  </si>
  <si>
    <t>Commitment Carryover</t>
  </si>
  <si>
    <t>Awards - Supported</t>
  </si>
  <si>
    <t>2024 ThalesNano &amp; Richter prizes / 2025 Zhejiang NHU &amp; Solvay</t>
  </si>
  <si>
    <t>Awards - Supplies</t>
  </si>
  <si>
    <t>switched category to variable expense</t>
  </si>
  <si>
    <t>Printing &amp; Publication</t>
  </si>
  <si>
    <t>Shipping</t>
  </si>
  <si>
    <t>Office Supplies</t>
  </si>
  <si>
    <t>Contract Labor</t>
  </si>
  <si>
    <t>2024: WorldFAIR administrator final year</t>
  </si>
  <si>
    <t>IT - Outsourced - TheeDesign</t>
  </si>
  <si>
    <t>IT - Software License</t>
  </si>
  <si>
    <t>IT - Website Hosting</t>
  </si>
  <si>
    <t>Marketing &amp; Design</t>
  </si>
  <si>
    <t>Conference Registrations - Officers</t>
  </si>
  <si>
    <t>Conference Registrations - Volunteers</t>
  </si>
  <si>
    <t>Conference Registrations - Staff/Committee</t>
  </si>
  <si>
    <t>Travel - Transportation - Officers</t>
  </si>
  <si>
    <t>Travel base expense = Remaining variable expenses x average %</t>
  </si>
  <si>
    <t>Travel - Transportation - Volunteers</t>
  </si>
  <si>
    <t>Travel - Transportation - Staff/Committee</t>
  </si>
  <si>
    <t>Budgeted Variable Total</t>
  </si>
  <si>
    <t>Travel - Lodging &amp; Meals - Officers</t>
  </si>
  <si>
    <t>less non-travel items &amp; conference reg</t>
  </si>
  <si>
    <t>Travel - Lodging &amp; Meals - Volunteers</t>
  </si>
  <si>
    <t>less Officer travel items</t>
  </si>
  <si>
    <t>Travel - Lodging &amp; Meals - Staff/Committee</t>
  </si>
  <si>
    <t xml:space="preserve">                less committment carryover</t>
  </si>
  <si>
    <t>Travel - Gen &amp; Adm - Officers</t>
  </si>
  <si>
    <t xml:space="preserve">Remaining variable allocated to </t>
  </si>
  <si>
    <t>Travel - Gen &amp; Adm - Volunteers</t>
  </si>
  <si>
    <t>Travel - Gen &amp; Adm - Staff/Committee</t>
  </si>
  <si>
    <t>Publications</t>
  </si>
  <si>
    <t>Distribution Costs - CI Share</t>
  </si>
  <si>
    <t>Numbers given by De Gruyter</t>
  </si>
  <si>
    <t>Distribution Costs - CI Costs</t>
  </si>
  <si>
    <t>Distribution Costs - CI Gain/Loss</t>
  </si>
  <si>
    <t>Other Expenses</t>
  </si>
  <si>
    <t>TOTAL OPERATING EXPENSES</t>
  </si>
  <si>
    <t>GENERAL &amp; ADMINISTRATIVE</t>
  </si>
  <si>
    <t>Human Resources</t>
  </si>
  <si>
    <t>Payroll Fees</t>
  </si>
  <si>
    <t>Consulting</t>
  </si>
  <si>
    <t>Staff Development</t>
  </si>
  <si>
    <t>Insurance - Business</t>
  </si>
  <si>
    <t>Lease - Office</t>
  </si>
  <si>
    <t>Lease - Xerox Printer/Copier</t>
  </si>
  <si>
    <t>Information Technology</t>
  </si>
  <si>
    <t>Outsourced - Net Friends</t>
  </si>
  <si>
    <t>Outsourced - TheeDesign</t>
  </si>
  <si>
    <t>2025 could be higher due to GA &amp; would affect project work budget</t>
  </si>
  <si>
    <t>Software License</t>
  </si>
  <si>
    <t>Cloud - Sharepoint</t>
  </si>
  <si>
    <t>Website Hosting - Secretariat &amp; Legacy</t>
  </si>
  <si>
    <t>Website Hosting - Archival</t>
  </si>
  <si>
    <t>Domain Registration</t>
  </si>
  <si>
    <t>Database Hosting - Zoho</t>
  </si>
  <si>
    <t>IT Equipment (&lt;$500)</t>
  </si>
  <si>
    <t>Communications - Spectrum</t>
  </si>
  <si>
    <t>Memberships, Licenses &amp; Dues - ICU</t>
  </si>
  <si>
    <t>Memberships, Licenses &amp; Dues - Other</t>
  </si>
  <si>
    <t>Office Expense</t>
  </si>
  <si>
    <t>Accounting Expenses</t>
  </si>
  <si>
    <t xml:space="preserve">Legal Expense </t>
  </si>
  <si>
    <t>Reber / Switzerland &amp; Manning / endowment</t>
  </si>
  <si>
    <t>Marketing and Design</t>
  </si>
  <si>
    <t>Printing &amp; Copying</t>
  </si>
  <si>
    <t>Financial Fees</t>
  </si>
  <si>
    <t>Bank Charges - Analysis &amp; Wire Fees</t>
  </si>
  <si>
    <t>Credit Card Fees</t>
  </si>
  <si>
    <t>Investment Management Fees - RJFS</t>
  </si>
  <si>
    <t>Interest Expense</t>
  </si>
  <si>
    <t>(Gain)/Loss on Exchange Rates</t>
  </si>
  <si>
    <t>SUBJECTIVE / non-cash / cash affect included in line items</t>
  </si>
  <si>
    <t>Travel</t>
  </si>
  <si>
    <t>Travel - Transportation - Staff</t>
  </si>
  <si>
    <t>The sudden jump here is due to my occasional travel to RTP</t>
  </si>
  <si>
    <t>Travel - Lodging &amp; Meals - Staff</t>
  </si>
  <si>
    <t>TOTAL GENERAL &amp; ADMINISTRATIVE</t>
  </si>
  <si>
    <t>most GA expenses would be Secretariat Operations, not a specific project</t>
  </si>
  <si>
    <t>TOTAL EXPENSES</t>
  </si>
  <si>
    <t>Colour coding</t>
  </si>
  <si>
    <t>Fixed expense salaries &amp; benefits</t>
  </si>
  <si>
    <t>TOTAL NET INCOME/(LOSS)</t>
  </si>
  <si>
    <t>Fixed expense operations</t>
  </si>
  <si>
    <t>Variable expense project work</t>
  </si>
  <si>
    <t>BIENNIUM INCOME/(LOSS)</t>
  </si>
  <si>
    <t>Condensed versions modified to reflect amounts given in detailed versions.</t>
  </si>
  <si>
    <t>2024-2025 BIENNIUM BUDGET: balanced, GA 260k</t>
  </si>
  <si>
    <t>NET INCOME</t>
  </si>
  <si>
    <t>Programme</t>
  </si>
  <si>
    <t>General Admin, includes IT, payroll and staff travel</t>
  </si>
  <si>
    <t>Assignable</t>
  </si>
  <si>
    <t>Non-travel prior committment</t>
  </si>
  <si>
    <t>Budget Variable - Officers Travel &amp; Other variable project expenses</t>
  </si>
  <si>
    <t>Bodies that get a budget</t>
  </si>
  <si>
    <r>
      <rPr>
        <b/>
        <sz val="11"/>
        <color theme="1"/>
        <rFont val="Calibri"/>
        <family val="2"/>
        <scheme val="minor"/>
      </rPr>
      <t>Div I:</t>
    </r>
    <r>
      <rPr>
        <sz val="11"/>
        <color theme="1"/>
        <rFont val="Calibri"/>
        <family val="2"/>
        <scheme val="minor"/>
      </rPr>
      <t xml:space="preserve"> Physical and Biophysical Chemistry Division</t>
    </r>
  </si>
  <si>
    <r>
      <rPr>
        <b/>
        <sz val="11"/>
        <color theme="1"/>
        <rFont val="Calibri"/>
        <family val="2"/>
        <scheme val="minor"/>
      </rPr>
      <t>Div II:</t>
    </r>
    <r>
      <rPr>
        <sz val="11"/>
        <color theme="1"/>
        <rFont val="Calibri"/>
        <family val="2"/>
        <scheme val="minor"/>
      </rPr>
      <t xml:space="preserve"> Inorganic Chemistry Division</t>
    </r>
  </si>
  <si>
    <r>
      <rPr>
        <b/>
        <sz val="11"/>
        <color theme="1"/>
        <rFont val="Calibri"/>
        <family val="2"/>
        <scheme val="minor"/>
      </rPr>
      <t>Div III:</t>
    </r>
    <r>
      <rPr>
        <sz val="11"/>
        <color theme="1"/>
        <rFont val="Calibri"/>
        <family val="2"/>
        <scheme val="minor"/>
      </rPr>
      <t xml:space="preserve"> Organic and Biomolecular Chemistry Division</t>
    </r>
  </si>
  <si>
    <r>
      <rPr>
        <b/>
        <sz val="11"/>
        <color theme="1"/>
        <rFont val="Calibri"/>
        <family val="2"/>
        <scheme val="minor"/>
      </rPr>
      <t>Div IV:</t>
    </r>
    <r>
      <rPr>
        <sz val="11"/>
        <color theme="1"/>
        <rFont val="Calibri"/>
        <family val="2"/>
        <scheme val="minor"/>
      </rPr>
      <t xml:space="preserve"> Polymer Division</t>
    </r>
  </si>
  <si>
    <r>
      <rPr>
        <b/>
        <sz val="11"/>
        <color theme="1"/>
        <rFont val="Calibri"/>
        <family val="2"/>
        <scheme val="minor"/>
      </rPr>
      <t>Div V:</t>
    </r>
    <r>
      <rPr>
        <sz val="11"/>
        <color theme="1"/>
        <rFont val="Calibri"/>
        <family val="2"/>
        <scheme val="minor"/>
      </rPr>
      <t xml:space="preserve"> Analytical Chemistry Division</t>
    </r>
  </si>
  <si>
    <r>
      <rPr>
        <b/>
        <sz val="11"/>
        <color theme="1"/>
        <rFont val="Calibri"/>
        <family val="2"/>
        <scheme val="minor"/>
      </rPr>
      <t>Div VI:</t>
    </r>
    <r>
      <rPr>
        <sz val="11"/>
        <color theme="1"/>
        <rFont val="Calibri"/>
        <family val="2"/>
        <scheme val="minor"/>
      </rPr>
      <t xml:space="preserve"> Chemistry and the Environment Division</t>
    </r>
  </si>
  <si>
    <r>
      <rPr>
        <b/>
        <sz val="11"/>
        <color theme="1"/>
        <rFont val="Calibri"/>
        <family val="2"/>
        <scheme val="minor"/>
      </rPr>
      <t>Div VII:</t>
    </r>
    <r>
      <rPr>
        <sz val="11"/>
        <color theme="1"/>
        <rFont val="Calibri"/>
        <family val="2"/>
        <scheme val="minor"/>
      </rPr>
      <t xml:space="preserve"> Chemistry and Human Health Division</t>
    </r>
  </si>
  <si>
    <r>
      <rPr>
        <b/>
        <sz val="11"/>
        <color theme="1"/>
        <rFont val="Calibri"/>
        <family val="2"/>
        <scheme val="minor"/>
      </rPr>
      <t>Div VIII:</t>
    </r>
    <r>
      <rPr>
        <sz val="11"/>
        <color theme="1"/>
        <rFont val="Calibri"/>
        <family val="2"/>
        <scheme val="minor"/>
      </rPr>
      <t xml:space="preserve"> Chemical Nomenclature and Structure Representation Division</t>
    </r>
  </si>
  <si>
    <r>
      <rPr>
        <b/>
        <sz val="11"/>
        <rFont val="Calibri"/>
        <family val="2"/>
        <scheme val="minor"/>
      </rPr>
      <t>CCE:</t>
    </r>
    <r>
      <rPr>
        <sz val="11"/>
        <rFont val="Calibri"/>
        <family val="2"/>
        <scheme val="minor"/>
      </rPr>
      <t xml:space="preserve"> Committee on Chemistry Education</t>
    </r>
  </si>
  <si>
    <r>
      <rPr>
        <b/>
        <sz val="11"/>
        <rFont val="Calibri"/>
        <family val="2"/>
        <scheme val="minor"/>
      </rPr>
      <t>CEDEI:</t>
    </r>
    <r>
      <rPr>
        <sz val="11"/>
        <rFont val="Calibri"/>
        <family val="2"/>
        <scheme val="minor"/>
      </rPr>
      <t xml:space="preserve"> Committee on Ethics, Diversity, Equity and Inclusion</t>
    </r>
  </si>
  <si>
    <r>
      <rPr>
        <b/>
        <sz val="11"/>
        <rFont val="Calibri"/>
        <family val="2"/>
        <scheme val="minor"/>
      </rPr>
      <t>ChemRAWN:</t>
    </r>
    <r>
      <rPr>
        <sz val="11"/>
        <rFont val="Calibri"/>
        <family val="2"/>
        <scheme val="minor"/>
      </rPr>
      <t xml:space="preserve"> Committee on Chemical Research Applied to World Needs</t>
    </r>
  </si>
  <si>
    <r>
      <rPr>
        <b/>
        <sz val="11"/>
        <rFont val="Calibri"/>
        <family val="2"/>
        <scheme val="minor"/>
      </rPr>
      <t>CoCI:</t>
    </r>
    <r>
      <rPr>
        <sz val="11"/>
        <rFont val="Calibri"/>
        <family val="2"/>
        <scheme val="minor"/>
      </rPr>
      <t xml:space="preserve"> Committee on Chemistry and Industry</t>
    </r>
  </si>
  <si>
    <r>
      <rPr>
        <b/>
        <sz val="11"/>
        <rFont val="Calibri"/>
        <family val="2"/>
        <scheme val="minor"/>
      </rPr>
      <t xml:space="preserve">CPCDS: </t>
    </r>
    <r>
      <rPr>
        <sz val="11"/>
        <rFont val="Calibri"/>
        <family val="2"/>
        <scheme val="minor"/>
      </rPr>
      <t>Committee on Publications and Cheminformatics Data Standards</t>
    </r>
  </si>
  <si>
    <r>
      <rPr>
        <b/>
        <sz val="11"/>
        <rFont val="Calibri"/>
        <family val="2"/>
        <scheme val="minor"/>
      </rPr>
      <t>ICGCSD:</t>
    </r>
    <r>
      <rPr>
        <sz val="11"/>
        <rFont val="Calibri"/>
        <family val="2"/>
        <scheme val="minor"/>
      </rPr>
      <t xml:space="preserve"> Interdivisional Committee on Green Chemistry for Sustainable Development</t>
    </r>
  </si>
  <si>
    <r>
      <rPr>
        <b/>
        <sz val="11"/>
        <rFont val="Calibri"/>
        <family val="2"/>
        <scheme val="minor"/>
      </rPr>
      <t>ICTNS:</t>
    </r>
    <r>
      <rPr>
        <sz val="11"/>
        <rFont val="Calibri"/>
        <family val="2"/>
        <scheme val="minor"/>
      </rPr>
      <t xml:space="preserve"> Interdivisional Committee on Terminology, Nomenclature and Symbols</t>
    </r>
  </si>
  <si>
    <r>
      <rPr>
        <b/>
        <sz val="11"/>
        <rFont val="Calibri"/>
        <family val="2"/>
        <scheme val="minor"/>
      </rPr>
      <t>PC:</t>
    </r>
    <r>
      <rPr>
        <sz val="11"/>
        <rFont val="Calibri"/>
        <family val="2"/>
        <scheme val="minor"/>
      </rPr>
      <t xml:space="preserve"> Project Committee</t>
    </r>
  </si>
  <si>
    <t>Officers</t>
  </si>
  <si>
    <t>Bodies that get operating budget only</t>
  </si>
  <si>
    <r>
      <rPr>
        <b/>
        <sz val="11"/>
        <color theme="1"/>
        <rFont val="Calibri"/>
        <family val="2"/>
        <scheme val="minor"/>
      </rPr>
      <t>IYCN:</t>
    </r>
    <r>
      <rPr>
        <sz val="11"/>
        <color theme="1"/>
        <rFont val="Calibri"/>
        <family val="2"/>
        <scheme val="minor"/>
      </rPr>
      <t xml:space="preserve"> International Younger Chemists' Network</t>
    </r>
  </si>
  <si>
    <t>Bodies without budget</t>
  </si>
  <si>
    <r>
      <rPr>
        <b/>
        <sz val="11"/>
        <rFont val="Calibri"/>
        <family val="2"/>
        <scheme val="minor"/>
      </rPr>
      <t>CEB:</t>
    </r>
    <r>
      <rPr>
        <sz val="11"/>
        <rFont val="Calibri"/>
        <family val="2"/>
        <scheme val="minor"/>
      </rPr>
      <t xml:space="preserve"> Centenary Endowment Board</t>
    </r>
  </si>
  <si>
    <r>
      <rPr>
        <b/>
        <sz val="11"/>
        <rFont val="Calibri"/>
        <family val="2"/>
        <scheme val="minor"/>
      </rPr>
      <t>EB:</t>
    </r>
    <r>
      <rPr>
        <sz val="11"/>
        <rFont val="Calibri"/>
        <family val="2"/>
        <scheme val="minor"/>
      </rPr>
      <t xml:space="preserve"> Executive Board</t>
    </r>
  </si>
  <si>
    <r>
      <rPr>
        <b/>
        <sz val="11"/>
        <rFont val="Calibri"/>
        <family val="2"/>
        <scheme val="minor"/>
      </rPr>
      <t>EvC:</t>
    </r>
    <r>
      <rPr>
        <sz val="11"/>
        <rFont val="Calibri"/>
        <family val="2"/>
        <scheme val="minor"/>
      </rPr>
      <t xml:space="preserve"> Evaluation Committee</t>
    </r>
  </si>
  <si>
    <r>
      <rPr>
        <b/>
        <sz val="11"/>
        <rFont val="Calibri"/>
        <family val="2"/>
        <scheme val="minor"/>
      </rPr>
      <t>FC:</t>
    </r>
    <r>
      <rPr>
        <sz val="11"/>
        <rFont val="Calibri"/>
        <family val="2"/>
        <scheme val="minor"/>
      </rPr>
      <t xml:space="preserve"> Finance Committee</t>
    </r>
  </si>
  <si>
    <r>
      <rPr>
        <b/>
        <sz val="11"/>
        <rFont val="Calibri"/>
        <family val="2"/>
        <scheme val="minor"/>
      </rPr>
      <t>PACEAB:</t>
    </r>
    <r>
      <rPr>
        <sz val="11"/>
        <rFont val="Calibri"/>
        <family val="2"/>
        <scheme val="minor"/>
      </rPr>
      <t xml:space="preserve"> Pure and Applied Chemistry Editorial Advisory Board</t>
    </r>
  </si>
  <si>
    <t>Bodies that are discontinued</t>
  </si>
  <si>
    <t>Bureau</t>
  </si>
  <si>
    <t>Executive Committee</t>
  </si>
  <si>
    <t>Total TMs</t>
  </si>
  <si>
    <t>Total root TMs</t>
  </si>
  <si>
    <t>We briefly explain the contents of each tab below.</t>
  </si>
  <si>
    <t>Assignable/Spendable per TM</t>
  </si>
  <si>
    <t>Spend</t>
  </si>
  <si>
    <t>Year 1</t>
  </si>
  <si>
    <t>Year 2</t>
  </si>
  <si>
    <t>Year 3</t>
  </si>
  <si>
    <t>Year 4</t>
  </si>
  <si>
    <t>Year 5</t>
  </si>
  <si>
    <t>Year 6</t>
  </si>
  <si>
    <t>Adds up to ca 90%, indicating that about 10% of project budget allocated in a given year goes unspent.</t>
  </si>
  <si>
    <t>2024-2025 BIENNIUM BUDGET: Proposed</t>
  </si>
  <si>
    <r>
      <rPr>
        <sz val="11"/>
        <color theme="1"/>
        <rFont val="Calibri"/>
        <family val="2"/>
        <scheme val="minor"/>
      </rPr>
      <t xml:space="preserve">to </t>
    </r>
    <r>
      <rPr>
        <b/>
        <sz val="11"/>
        <color theme="1"/>
        <rFont val="Calibri"/>
        <family val="2"/>
        <scheme val="minor"/>
      </rPr>
      <t>Science Board</t>
    </r>
    <r>
      <rPr>
        <sz val="11"/>
        <color theme="1"/>
        <rFont val="Calibri"/>
        <family val="2"/>
        <scheme val="minor"/>
      </rPr>
      <t xml:space="preserve"> (25%)</t>
    </r>
  </si>
  <si>
    <r>
      <t xml:space="preserve">to </t>
    </r>
    <r>
      <rPr>
        <b/>
        <sz val="11"/>
        <color theme="1"/>
        <rFont val="Calibri"/>
        <family val="2"/>
        <scheme val="minor"/>
      </rPr>
      <t>Project Committee</t>
    </r>
    <r>
      <rPr>
        <sz val="11"/>
        <color theme="1"/>
        <rFont val="Calibri"/>
        <family val="2"/>
        <scheme val="minor"/>
      </rPr>
      <t xml:space="preserve"> (7.5%)</t>
    </r>
  </si>
  <si>
    <t>For distribution per TM</t>
  </si>
  <si>
    <t>Year in which commitment was made:</t>
  </si>
  <si>
    <t>Total allocations 2019 - 2025</t>
  </si>
  <si>
    <t>Total</t>
  </si>
  <si>
    <t>Prior allocations</t>
  </si>
  <si>
    <t>New allocations</t>
  </si>
  <si>
    <t>Division IX</t>
  </si>
  <si>
    <t xml:space="preserve">Assignable </t>
  </si>
  <si>
    <t>To be spent in the next 3-5 years from those
years' budgets</t>
  </si>
  <si>
    <t>Prior</t>
  </si>
  <si>
    <t>New</t>
  </si>
  <si>
    <t>The assumptions underlying this budget proposal can be found in the Council Meeting Directory. The bottom line is that we cannot run a deficit budget for the third biennium in a row, this would not be sustainable in the longer term.</t>
  </si>
  <si>
    <r>
      <rPr>
        <b/>
        <sz val="16"/>
        <color rgb="FFFF0000"/>
        <rFont val="Calibri"/>
        <family val="2"/>
        <scheme val="minor"/>
      </rPr>
      <t>Assignable</t>
    </r>
    <r>
      <rPr>
        <b/>
        <sz val="11"/>
        <color theme="1"/>
        <rFont val="Calibri"/>
        <family val="2"/>
        <scheme val="minor"/>
      </rPr>
      <t xml:space="preserve">
per year (2024 and 2025)</t>
    </r>
  </si>
  <si>
    <t>Operations</t>
  </si>
  <si>
    <t>The corresponding yearly totals for a generic division with 10 TMs are:</t>
  </si>
  <si>
    <t>Budgeted Allocation already committed</t>
  </si>
  <si>
    <t>Overall historical project spend distribution</t>
  </si>
  <si>
    <t>Total budget available for projects</t>
  </si>
  <si>
    <t>Year 6: 5% of that committed in 2019/2020</t>
  </si>
  <si>
    <t>Year 5: 10% of that committed in 2020/2021</t>
  </si>
  <si>
    <t>Year 4: 15% of that committed in 2021/2022</t>
  </si>
  <si>
    <t>Year 3: 25% of that committed in 2022/2023</t>
  </si>
  <si>
    <t>Year 2: 20% of that committed in 2023/2024</t>
  </si>
  <si>
    <t>Year 1: 15% of that committed in 2024/2025</t>
  </si>
  <si>
    <t>Therefore, available for new projects in same year</t>
  </si>
  <si>
    <t>Yellow + calculated H170</t>
  </si>
  <si>
    <t>20% of 2024 assignable</t>
  </si>
  <si>
    <t>15% of assignable for that year</t>
  </si>
  <si>
    <t>Calculated</t>
  </si>
  <si>
    <t>From previous budget</t>
  </si>
  <si>
    <r>
      <rPr>
        <b/>
        <sz val="16"/>
        <color rgb="FFFF0000"/>
        <rFont val="Calibri"/>
        <family val="2"/>
        <scheme val="minor"/>
      </rPr>
      <t>Assignable</t>
    </r>
    <r>
      <rPr>
        <b/>
        <sz val="11"/>
        <color theme="1"/>
        <rFont val="Calibri"/>
        <family val="2"/>
        <scheme val="minor"/>
      </rPr>
      <t xml:space="preserve">
per year (each of 2024 and 2025)</t>
    </r>
  </si>
  <si>
    <t>Average assignable for each year</t>
  </si>
  <si>
    <t>Yellow + calculated H195</t>
  </si>
  <si>
    <t>All amounts in US$</t>
  </si>
  <si>
    <t>Total Assignable/Budgeted Allocation</t>
  </si>
  <si>
    <t>Total for SB, PC and CPCDS</t>
  </si>
  <si>
    <t>Central allocation only</t>
  </si>
  <si>
    <t>Central allocation + TMs</t>
  </si>
  <si>
    <t>Average Budgeted Allocation for each year</t>
  </si>
  <si>
    <t>Average available for new projects per year</t>
  </si>
  <si>
    <t>Less 20000/a for operations</t>
  </si>
  <si>
    <t>Rounded down to a convenient number</t>
  </si>
  <si>
    <t>Rounded up to a convenient number</t>
  </si>
  <si>
    <t>Yellow and red must add up to 160200</t>
  </si>
  <si>
    <t>Yellow must be 15% of purple</t>
  </si>
  <si>
    <r>
      <t xml:space="preserve">Total, without operational: </t>
    </r>
    <r>
      <rPr>
        <b/>
        <sz val="11"/>
        <color rgb="FF7030A0"/>
        <rFont val="Calibri"/>
        <family val="2"/>
        <scheme val="minor"/>
      </rPr>
      <t>103000</t>
    </r>
    <r>
      <rPr>
        <sz val="11"/>
        <color theme="1"/>
        <rFont val="Calibri"/>
        <family val="2"/>
        <scheme val="minor"/>
      </rPr>
      <t xml:space="preserve">
Of this, the Science Board receives 25%
The PC and CPCDS get 7.5% each, in addition to their TM allocation</t>
    </r>
  </si>
  <si>
    <r>
      <t xml:space="preserve">Total: </t>
    </r>
    <r>
      <rPr>
        <b/>
        <sz val="11"/>
        <color theme="1"/>
        <rFont val="Calibri"/>
        <family val="2"/>
        <scheme val="minor"/>
      </rPr>
      <t>180200</t>
    </r>
    <r>
      <rPr>
        <sz val="11"/>
        <color theme="1"/>
        <rFont val="Calibri"/>
        <family val="2"/>
        <scheme val="minor"/>
      </rPr>
      <t xml:space="preserve">
of which:
Operations: 20000
Earlier commitments: </t>
    </r>
    <r>
      <rPr>
        <b/>
        <sz val="11"/>
        <color rgb="FFFF0000"/>
        <rFont val="Calibri"/>
        <family val="2"/>
        <scheme val="minor"/>
      </rPr>
      <t>144800</t>
    </r>
    <r>
      <rPr>
        <sz val="11"/>
        <color theme="1"/>
        <rFont val="Calibri"/>
        <family val="2"/>
        <scheme val="minor"/>
      </rPr>
      <t xml:space="preserve">
New projects in same year: </t>
    </r>
    <r>
      <rPr>
        <b/>
        <sz val="11"/>
        <color rgb="FFFFC000"/>
        <rFont val="Calibri"/>
        <family val="2"/>
        <scheme val="minor"/>
      </rPr>
      <t>15400</t>
    </r>
    <r>
      <rPr>
        <sz val="11"/>
        <color theme="1"/>
        <rFont val="Calibri"/>
        <family val="2"/>
        <scheme val="minor"/>
      </rPr>
      <t xml:space="preserve">  </t>
    </r>
  </si>
  <si>
    <t>Central allocation only, starting in 2024</t>
  </si>
  <si>
    <t>Budgeted Allocation in 2024</t>
  </si>
  <si>
    <t>of which 18000 is operational</t>
  </si>
  <si>
    <t>Budgeted Allocation in 2025</t>
  </si>
  <si>
    <t>Budgeted Allocation 2024</t>
  </si>
  <si>
    <t>(excludes operational)</t>
  </si>
  <si>
    <t>Budgeted allocation in 2024</t>
  </si>
  <si>
    <r>
      <rPr>
        <b/>
        <sz val="11"/>
        <color theme="1"/>
        <rFont val="Calibri"/>
        <family val="2"/>
        <scheme val="minor"/>
      </rPr>
      <t>Assignable_vs_Budgeted_allocation:</t>
    </r>
    <r>
      <rPr>
        <sz val="11"/>
        <color theme="1"/>
        <rFont val="Calibri"/>
        <family val="2"/>
        <scheme val="minor"/>
      </rPr>
      <t xml:space="preserve"> An important concept in the budget proposal for the 2024/2025 biennium is that of "Assignable" vs "Budgeted allocation". "Assignable" is what can be assigned to new projects in the coming biennium. This is calculated based on what is available in the budget overall for projects, less the funds that have already been assigned up to the end of 2023 - the accrued liabilities. This calculation relies on past spending patterns, which was aggregated from the data we have for the last few years. The calculated distribution adds up to about 90% over time, indicating that in the past few years, about 10% of project budget went unspent. We can also see that typically, about 15% of the monies assigned in a given year is spent in that same year, so we extrapolated from this to calculate what can be assigned to new projects in the coming year while avoiding a deficit later.</t>
    </r>
  </si>
  <si>
    <r>
      <rPr>
        <b/>
        <sz val="11"/>
        <color theme="1"/>
        <rFont val="Calibri"/>
        <family val="2"/>
        <scheme val="minor"/>
      </rPr>
      <t>Compare_1_and_2:</t>
    </r>
    <r>
      <rPr>
        <sz val="11"/>
        <color theme="1"/>
        <rFont val="Calibri"/>
        <family val="2"/>
        <scheme val="minor"/>
      </rPr>
      <t xml:space="preserve"> A side-by-side, line-by-line comparison of the two scenarios. A condensed (rolled-up) version of each scenario is given from Line 163 to Line 184. We have made an effort to account for accrued liabilities, that is, for (mostly) project commitments made in previous biennia, as this would inform what we are able to allocate in the new biennium.  </t>
    </r>
  </si>
  <si>
    <r>
      <rPr>
        <b/>
        <sz val="11"/>
        <color theme="1"/>
        <rFont val="Calibri"/>
        <family val="2"/>
        <scheme val="minor"/>
      </rPr>
      <t>Per_body_25%_SB:</t>
    </r>
    <r>
      <rPr>
        <sz val="11"/>
        <color theme="1"/>
        <rFont val="Calibri"/>
        <family val="2"/>
        <scheme val="minor"/>
      </rPr>
      <t xml:space="preserve"> This takes into account the calculated distribution. Please keep in mind that this is a forecast only. If all funds are not spent in a given biennium, this does not affect what gets assigned in the next biennium, as the assignment is based only on the number of TMs in a group. So what does not gets spent in this biennium can be invested in one or the other way in the next one!
Important to note would be that there is some centralised allocation. As in previous budgets, there is allocation to the Project Committee and to CPCDS for larger projects and digitalisation efforts, respectively. New in this biennium would be that the Science Board gets allocated 25% of the total amount that can be assigned in the new biennium. </t>
    </r>
  </si>
  <si>
    <t>US$</t>
  </si>
  <si>
    <r>
      <rPr>
        <b/>
        <sz val="11"/>
        <color theme="1"/>
        <rFont val="Calibri"/>
        <family val="2"/>
        <scheme val="minor"/>
      </rPr>
      <t>1_balanced_GA260k_7%:</t>
    </r>
    <r>
      <rPr>
        <sz val="11"/>
        <color theme="1"/>
        <rFont val="Calibri"/>
        <family val="2"/>
        <scheme val="minor"/>
      </rPr>
      <t xml:space="preserve"> This is the budget proposal approved by the Finance Committee. The General Assembly is budgeted at US$260,000 to allow more flexibility for project work. Inflation looks set to remain a major factor and therefore is accounted for with 7% on fixed expenses (i.e. expenses that cannot be avoided) for the second year. This amounts to about 3.5% per year for fixed expense</t>
    </r>
    <r>
      <rPr>
        <sz val="11"/>
        <rFont val="Calibri"/>
        <family val="2"/>
        <scheme val="minor"/>
      </rPr>
      <t xml:space="preserve">s. </t>
    </r>
    <r>
      <rPr>
        <u/>
        <sz val="11"/>
        <rFont val="Calibri"/>
        <family val="2"/>
        <scheme val="minor"/>
      </rPr>
      <t>Note added on 28 July 2023</t>
    </r>
    <r>
      <rPr>
        <sz val="11"/>
        <rFont val="Calibri"/>
        <family val="2"/>
        <scheme val="minor"/>
      </rPr>
      <t>:</t>
    </r>
    <r>
      <rPr>
        <sz val="11"/>
        <color theme="1"/>
        <rFont val="Calibri"/>
        <family val="2"/>
        <scheme val="minor"/>
      </rPr>
      <t xml:space="preserve"> This proposal now shows a deficit of US$25,000, due to an last-minute expense that will likely be incurred in 2024. </t>
    </r>
  </si>
  <si>
    <r>
      <rPr>
        <b/>
        <sz val="11"/>
        <color theme="1"/>
        <rFont val="Calibri"/>
        <family val="2"/>
        <scheme val="minor"/>
      </rPr>
      <t>2_deficit_GA300K_0%:</t>
    </r>
    <r>
      <rPr>
        <sz val="11"/>
        <color theme="1"/>
        <rFont val="Calibri"/>
        <family val="2"/>
        <scheme val="minor"/>
      </rPr>
      <t xml:space="preserve"> If we budget US$300,000 for the General Assembly, this leaves us with little funding for new projects without running a deficit. The budget presented on this page is what we would have with similar assumptions as in the past couple of biennia, and would leave us with a deficit of close to US300,000. This is </t>
    </r>
    <r>
      <rPr>
        <i/>
        <sz val="11"/>
        <color theme="1"/>
        <rFont val="Calibri"/>
        <family val="2"/>
        <scheme val="minor"/>
      </rPr>
      <t>before</t>
    </r>
    <r>
      <rPr>
        <sz val="11"/>
        <color theme="1"/>
        <rFont val="Calibri"/>
        <family val="2"/>
        <scheme val="minor"/>
      </rPr>
      <t xml:space="preserve"> taking into account the effect of inflati</t>
    </r>
    <r>
      <rPr>
        <sz val="11"/>
        <rFont val="Calibri"/>
        <family val="2"/>
        <scheme val="minor"/>
      </rPr>
      <t xml:space="preserve">on. </t>
    </r>
    <r>
      <rPr>
        <u/>
        <sz val="11"/>
        <rFont val="Calibri"/>
        <family val="2"/>
        <scheme val="minor"/>
      </rPr>
      <t>Note added on 28 July 2023</t>
    </r>
    <r>
      <rPr>
        <sz val="11"/>
        <rFont val="Calibri"/>
        <family val="2"/>
        <scheme val="minor"/>
      </rPr>
      <t>: This propo</t>
    </r>
    <r>
      <rPr>
        <sz val="11"/>
        <color theme="1"/>
        <rFont val="Calibri"/>
        <family val="2"/>
        <scheme val="minor"/>
      </rPr>
      <t xml:space="preserve">sal now shows a deficit of US$312,579, due to an last-minute expense that will likely be incurred in 2024. </t>
    </r>
  </si>
  <si>
    <t>Legal Expense, policy consultation</t>
  </si>
  <si>
    <r>
      <t xml:space="preserve">to </t>
    </r>
    <r>
      <rPr>
        <b/>
        <sz val="11"/>
        <color theme="1"/>
        <rFont val="Calibri"/>
        <family val="2"/>
        <scheme val="minor"/>
      </rPr>
      <t>CPCDS</t>
    </r>
    <r>
      <rPr>
        <sz val="11"/>
        <color theme="1"/>
        <rFont val="Calibri"/>
        <family val="2"/>
        <scheme val="minor"/>
      </rPr>
      <t xml:space="preserve"> (7.5%)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</si>
</sst>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quot;$&quot;#,##0_);[Red]\(&quot;$&quot;#,##0\)"/>
    <numFmt numFmtId="165" formatCode="_(* #,##0.00_);_(* \(#,##0.00\);_(* &quot;-&quot;??_);_(@_)"/>
    <numFmt numFmtId="166" formatCode="_(* #,##0_);_(* \(#,##0\);_(* &quot;-&quot;??_);_(@_)"/>
    <numFmt numFmtId="167" formatCode="_(&quot;$&quot;* #,##0_);_(&quot;$&quot;* \(#,##0\);_(&quot;$&quot;* &quot;-&quot;??_);_(@_)"/>
    <numFmt numFmtId="168" formatCode="_([$$-409]* #,##0_);_([$$-409]* \(#,##0\);_([$$-409]* &quot;-&quot;??_);_(@_)"/>
  </numFmts>
  <fonts count="64"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2"/>
      <color rgb="FFFF0000"/>
      <name val="Calibri"/>
      <family val="2"/>
      <scheme val="minor"/>
    </font>
    <font>
      <b/>
      <sz val="12"/>
      <color theme="7"/>
      <name val="Calibri"/>
      <family val="2"/>
      <scheme val="minor"/>
    </font>
    <font>
      <b/>
      <sz val="14"/>
      <color rgb="FFFF0000"/>
      <name val="Calibri"/>
      <family val="2"/>
      <scheme val="minor"/>
    </font>
    <font>
      <sz val="11"/>
      <name val="Calibri"/>
      <family val="2"/>
      <scheme val="minor"/>
    </font>
    <font>
      <b/>
      <sz val="11"/>
      <name val="Calibri"/>
      <family val="2"/>
      <scheme val="minor"/>
    </font>
    <font>
      <sz val="12"/>
      <color rgb="FF0070C0"/>
      <name val="Tahoma"/>
    </font>
    <font>
      <i/>
      <sz val="12"/>
      <color rgb="FF375623"/>
      <name val="Calibri"/>
      <family val="2"/>
      <scheme val="minor"/>
    </font>
    <font>
      <sz val="12"/>
      <color rgb="FF000000"/>
      <name val="Calibri"/>
      <family val="2"/>
    </font>
    <font>
      <b/>
      <sz val="12"/>
      <color rgb="FF000000"/>
      <name val="Calibri"/>
      <family val="2"/>
    </font>
    <font>
      <sz val="9"/>
      <color rgb="FF000000"/>
      <name val="Calibri"/>
    </font>
    <font>
      <i/>
      <sz val="12"/>
      <color rgb="FF375623"/>
      <name val="Calibri"/>
      <family val="2"/>
    </font>
    <font>
      <sz val="12"/>
      <color rgb="FF0070C0"/>
      <name val="Calibri"/>
      <family val="2"/>
    </font>
    <font>
      <u/>
      <sz val="12"/>
      <color rgb="FF000000"/>
      <name val="Calibri"/>
      <family val="2"/>
    </font>
    <font>
      <i/>
      <sz val="12"/>
      <color rgb="FF000000"/>
      <name val="Calibri"/>
      <family val="2"/>
    </font>
    <font>
      <sz val="11"/>
      <color rgb="FF000000"/>
      <name val="Calibri"/>
      <family val="2"/>
    </font>
    <font>
      <sz val="10"/>
      <color rgb="FF000000"/>
      <name val="Calibri"/>
      <family val="2"/>
    </font>
    <font>
      <b/>
      <sz val="12"/>
      <name val="Calibri"/>
      <family val="2"/>
    </font>
    <font>
      <b/>
      <sz val="12"/>
      <color rgb="FFFF0000"/>
      <name val="Calibri"/>
      <family val="2"/>
    </font>
    <font>
      <sz val="11"/>
      <color theme="0" tint="-0.14999847407452621"/>
      <name val="Calibri"/>
      <family val="2"/>
      <scheme val="minor"/>
    </font>
    <font>
      <sz val="8"/>
      <color rgb="FFFF0000"/>
      <name val="Lucida Sans Unicode"/>
      <family val="2"/>
    </font>
    <font>
      <b/>
      <sz val="11"/>
      <color rgb="FFFF0000"/>
      <name val="Calibri"/>
      <family val="2"/>
      <scheme val="minor"/>
    </font>
    <font>
      <sz val="12"/>
      <color rgb="FF4472C4"/>
      <name val="Calibri"/>
      <family val="2"/>
      <scheme val="minor"/>
    </font>
    <font>
      <sz val="11"/>
      <color rgb="FF000000"/>
      <name val="Calibri"/>
      <family val="2"/>
      <scheme val="minor"/>
    </font>
    <font>
      <b/>
      <sz val="11"/>
      <color rgb="FF000000"/>
      <name val="Calibri"/>
      <family val="2"/>
      <scheme val="minor"/>
    </font>
    <font>
      <sz val="11"/>
      <color rgb="FF00B050"/>
      <name val="Calibri"/>
      <family val="2"/>
      <scheme val="minor"/>
    </font>
    <font>
      <b/>
      <sz val="16"/>
      <color rgb="FFFF0000"/>
      <name val="Calibri"/>
      <family val="2"/>
      <scheme val="minor"/>
    </font>
    <font>
      <b/>
      <sz val="11"/>
      <color theme="4"/>
      <name val="Calibri"/>
      <family val="2"/>
      <scheme val="minor"/>
    </font>
    <font>
      <i/>
      <sz val="11"/>
      <color theme="1"/>
      <name val="Calibri"/>
      <family val="2"/>
      <scheme val="minor"/>
    </font>
    <font>
      <b/>
      <sz val="11"/>
      <color rgb="FF00B050"/>
      <name val="Calibri"/>
      <family val="2"/>
      <scheme val="minor"/>
    </font>
    <font>
      <b/>
      <sz val="11"/>
      <color theme="5"/>
      <name val="Calibri"/>
      <family val="2"/>
      <scheme val="minor"/>
    </font>
    <font>
      <b/>
      <u/>
      <sz val="11"/>
      <color theme="1"/>
      <name val="Calibri"/>
      <family val="2"/>
      <scheme val="minor"/>
    </font>
    <font>
      <sz val="14"/>
      <color theme="1"/>
      <name val="Calibri"/>
      <family val="2"/>
      <scheme val="minor"/>
    </font>
    <font>
      <sz val="12"/>
      <color rgb="FF00B050"/>
      <name val="Calibri"/>
      <family val="2"/>
      <scheme val="minor"/>
    </font>
    <font>
      <b/>
      <sz val="16"/>
      <color rgb="FF00B050"/>
      <name val="Calibri"/>
      <family val="2"/>
      <scheme val="minor"/>
    </font>
    <font>
      <sz val="12"/>
      <color rgb="FF000000"/>
      <name val="Calibri"/>
      <family val="2"/>
      <scheme val="minor"/>
    </font>
    <font>
      <b/>
      <sz val="12"/>
      <color rgb="FF000000"/>
      <name val="Calibri"/>
      <family val="2"/>
      <scheme val="minor"/>
    </font>
    <font>
      <b/>
      <sz val="12"/>
      <color rgb="FF4472C4"/>
      <name val="Calibri"/>
      <family val="2"/>
      <scheme val="minor"/>
    </font>
    <font>
      <b/>
      <sz val="12"/>
      <color theme="4"/>
      <name val="Calibri"/>
      <family val="2"/>
      <scheme val="minor"/>
    </font>
    <font>
      <b/>
      <sz val="14"/>
      <color rgb="FF00B050"/>
      <name val="Calibri"/>
      <family val="2"/>
      <scheme val="minor"/>
    </font>
    <font>
      <b/>
      <sz val="14"/>
      <color theme="7"/>
      <name val="Calibri"/>
      <family val="2"/>
      <scheme val="minor"/>
    </font>
    <font>
      <b/>
      <sz val="14"/>
      <color rgb="FF7030A0"/>
      <name val="Calibri"/>
      <family val="2"/>
      <scheme val="minor"/>
    </font>
    <font>
      <sz val="14"/>
      <color rgb="FF7030A0"/>
      <name val="Calibri"/>
      <family val="2"/>
      <scheme val="minor"/>
    </font>
    <font>
      <sz val="12"/>
      <color rgb="FF7030A0"/>
      <name val="Calibri"/>
      <family val="2"/>
      <scheme val="minor"/>
    </font>
    <font>
      <b/>
      <sz val="16"/>
      <color rgb="FF7030A0"/>
      <name val="Calibri"/>
      <family val="2"/>
      <scheme val="minor"/>
    </font>
    <font>
      <b/>
      <sz val="18"/>
      <color rgb="FFFF0000"/>
      <name val="Calibri"/>
      <family val="2"/>
      <scheme val="minor"/>
    </font>
    <font>
      <b/>
      <sz val="16"/>
      <color theme="1"/>
      <name val="Calibri"/>
      <family val="2"/>
      <scheme val="minor"/>
    </font>
    <font>
      <b/>
      <sz val="11"/>
      <color rgb="FFFFC000"/>
      <name val="Calibri"/>
      <family val="2"/>
      <scheme val="minor"/>
    </font>
    <font>
      <b/>
      <sz val="16"/>
      <color rgb="FFFFC000"/>
      <name val="Calibri"/>
      <family val="2"/>
      <scheme val="minor"/>
    </font>
    <font>
      <b/>
      <sz val="14"/>
      <name val="Calibri"/>
      <family val="2"/>
      <scheme val="minor"/>
    </font>
    <font>
      <sz val="14"/>
      <name val="Calibri"/>
      <family val="2"/>
      <scheme val="minor"/>
    </font>
    <font>
      <b/>
      <sz val="12"/>
      <color theme="0" tint="-0.249977111117893"/>
      <name val="Calibri"/>
      <family val="2"/>
      <scheme val="minor"/>
    </font>
    <font>
      <sz val="14"/>
      <color rgb="FFFF0000"/>
      <name val="Calibri"/>
      <family val="2"/>
      <scheme val="minor"/>
    </font>
    <font>
      <sz val="14"/>
      <color rgb="FFFFC000"/>
      <name val="Calibri"/>
      <family val="2"/>
      <scheme val="minor"/>
    </font>
    <font>
      <b/>
      <sz val="14"/>
      <color theme="1"/>
      <name val="Calibri"/>
      <family val="2"/>
      <scheme val="minor"/>
    </font>
    <font>
      <b/>
      <sz val="11"/>
      <color rgb="FF7030A0"/>
      <name val="Calibri"/>
      <family val="2"/>
      <scheme val="minor"/>
    </font>
    <font>
      <b/>
      <sz val="11"/>
      <color rgb="FFC00000"/>
      <name val="Calibri"/>
      <family val="2"/>
      <scheme val="minor"/>
    </font>
    <font>
      <sz val="11"/>
      <color rgb="FFC00000"/>
      <name val="Calibri"/>
      <family val="2"/>
      <scheme val="minor"/>
    </font>
    <font>
      <u/>
      <sz val="11"/>
      <name val="Calibri"/>
      <family val="2"/>
      <scheme val="minor"/>
    </font>
    <font>
      <u/>
      <sz val="11"/>
      <color theme="10"/>
      <name val="Calibri"/>
      <family val="2"/>
      <scheme val="minor"/>
    </font>
  </fonts>
  <fills count="19">
    <fill>
      <patternFill patternType="none"/>
    </fill>
    <fill>
      <patternFill patternType="gray125"/>
    </fill>
    <fill>
      <patternFill patternType="solid">
        <fgColor theme="9"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DDEBF7"/>
        <bgColor rgb="FF000000"/>
      </patternFill>
    </fill>
    <fill>
      <patternFill patternType="solid">
        <fgColor rgb="FFBDD7EE"/>
        <bgColor rgb="FF000000"/>
      </patternFill>
    </fill>
    <fill>
      <patternFill patternType="solid">
        <fgColor rgb="FFF8CBAD"/>
        <bgColor rgb="FF000000"/>
      </patternFill>
    </fill>
    <fill>
      <patternFill patternType="solid">
        <fgColor rgb="FFC6E0B4"/>
        <bgColor rgb="FF000000"/>
      </patternFill>
    </fill>
    <fill>
      <patternFill patternType="solid">
        <fgColor rgb="FFDBDBDB"/>
        <bgColor rgb="FF000000"/>
      </patternFill>
    </fill>
    <fill>
      <patternFill patternType="solid">
        <fgColor rgb="FFC9C9C9"/>
        <bgColor rgb="FF000000"/>
      </patternFill>
    </fill>
    <fill>
      <patternFill patternType="solid">
        <fgColor rgb="FFFFFF00"/>
        <bgColor rgb="FF000000"/>
      </patternFill>
    </fill>
    <fill>
      <patternFill patternType="solid">
        <fgColor rgb="FF00B0F0"/>
        <bgColor rgb="FF000000"/>
      </patternFill>
    </fill>
    <fill>
      <patternFill patternType="solid">
        <fgColor rgb="FFEDEDED"/>
        <bgColor rgb="FF000000"/>
      </patternFill>
    </fill>
    <fill>
      <patternFill patternType="solid">
        <fgColor theme="8" tint="0.59999389629810485"/>
        <bgColor rgb="FF000000"/>
      </patternFill>
    </fill>
    <fill>
      <patternFill patternType="solid">
        <fgColor theme="9" tint="0.59999389629810485"/>
        <bgColor rgb="FF000000"/>
      </patternFill>
    </fill>
  </fills>
  <borders count="21">
    <border>
      <left/>
      <right/>
      <top/>
      <bottom/>
      <diagonal/>
    </border>
    <border>
      <left/>
      <right/>
      <top/>
      <bottom style="thin">
        <color indexed="64"/>
      </bottom>
      <diagonal/>
    </border>
    <border>
      <left/>
      <right/>
      <top style="thin">
        <color indexed="64"/>
      </top>
      <bottom/>
      <diagonal/>
    </border>
    <border>
      <left/>
      <right/>
      <top style="thin">
        <color indexed="64"/>
      </top>
      <bottom style="double">
        <color indexed="64"/>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style="medium">
        <color rgb="FF000000"/>
      </top>
      <bottom/>
      <diagonal/>
    </border>
    <border>
      <left/>
      <right/>
      <top style="thin">
        <color rgb="FF000000"/>
      </top>
      <bottom style="medium">
        <color rgb="FF000000"/>
      </bottom>
      <diagonal/>
    </border>
    <border>
      <left/>
      <right/>
      <top style="thin">
        <color rgb="FF000000"/>
      </top>
      <bottom style="double">
        <color rgb="FF000000"/>
      </bottom>
      <diagonal/>
    </border>
    <border>
      <left/>
      <right style="medium">
        <color rgb="FF000000"/>
      </right>
      <top/>
      <bottom style="thin">
        <color rgb="FF000000"/>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63" fillId="0" borderId="0" applyNumberFormat="0" applyFill="0" applyBorder="0" applyAlignment="0" applyProtection="0"/>
  </cellStyleXfs>
  <cellXfs count="202">
    <xf numFmtId="0" fontId="0" fillId="0" borderId="0" xfId="0"/>
    <xf numFmtId="0" fontId="3" fillId="0" borderId="0" xfId="0" applyFont="1"/>
    <xf numFmtId="166" fontId="3" fillId="0" borderId="0" xfId="1" applyNumberFormat="1" applyFont="1"/>
    <xf numFmtId="0" fontId="4" fillId="2" borderId="0" xfId="0" applyFont="1" applyFill="1"/>
    <xf numFmtId="0" fontId="3" fillId="2" borderId="0" xfId="0" applyFont="1" applyFill="1"/>
    <xf numFmtId="0" fontId="4" fillId="0" borderId="1" xfId="1" applyNumberFormat="1" applyFont="1" applyBorder="1" applyAlignment="1">
      <alignment horizontal="center"/>
    </xf>
    <xf numFmtId="0" fontId="4" fillId="0" borderId="0" xfId="1" applyNumberFormat="1" applyFont="1" applyAlignment="1">
      <alignment horizontal="center"/>
    </xf>
    <xf numFmtId="166" fontId="3" fillId="0" borderId="0" xfId="1" applyNumberFormat="1" applyFont="1" applyFill="1"/>
    <xf numFmtId="0" fontId="3" fillId="3" borderId="0" xfId="0" applyFont="1" applyFill="1"/>
    <xf numFmtId="167" fontId="4" fillId="3" borderId="2" xfId="1" applyNumberFormat="1" applyFont="1" applyFill="1" applyBorder="1"/>
    <xf numFmtId="166" fontId="3" fillId="3" borderId="0" xfId="1" applyNumberFormat="1" applyFont="1" applyFill="1"/>
    <xf numFmtId="0" fontId="4" fillId="4" borderId="0" xfId="0" applyFont="1" applyFill="1"/>
    <xf numFmtId="0" fontId="3" fillId="4" borderId="0" xfId="0" applyFont="1" applyFill="1"/>
    <xf numFmtId="167" fontId="4" fillId="4" borderId="2" xfId="1" applyNumberFormat="1" applyFont="1" applyFill="1" applyBorder="1"/>
    <xf numFmtId="166" fontId="3" fillId="4" borderId="0" xfId="1" applyNumberFormat="1" applyFont="1" applyFill="1"/>
    <xf numFmtId="0" fontId="4" fillId="0" borderId="0" xfId="0" applyFont="1"/>
    <xf numFmtId="166" fontId="4" fillId="0" borderId="0" xfId="1" applyNumberFormat="1" applyFont="1"/>
    <xf numFmtId="0" fontId="2" fillId="0" borderId="0" xfId="0" applyFont="1"/>
    <xf numFmtId="0" fontId="3" fillId="5" borderId="0" xfId="0" applyFont="1" applyFill="1"/>
    <xf numFmtId="166" fontId="3" fillId="5" borderId="0" xfId="1" applyNumberFormat="1" applyFont="1" applyFill="1"/>
    <xf numFmtId="9" fontId="3" fillId="0" borderId="0" xfId="0" applyNumberFormat="1" applyFont="1"/>
    <xf numFmtId="1" fontId="6" fillId="0" borderId="5" xfId="0" applyNumberFormat="1" applyFont="1" applyBorder="1"/>
    <xf numFmtId="0" fontId="3" fillId="0" borderId="0" xfId="0" applyFont="1" applyAlignment="1">
      <alignment vertical="center" wrapText="1"/>
    </xf>
    <xf numFmtId="1" fontId="3" fillId="6" borderId="0" xfId="0" applyNumberFormat="1" applyFont="1" applyFill="1"/>
    <xf numFmtId="1" fontId="3" fillId="7" borderId="0" xfId="0" applyNumberFormat="1" applyFont="1" applyFill="1"/>
    <xf numFmtId="1" fontId="3" fillId="0" borderId="0" xfId="0" applyNumberFormat="1" applyFont="1"/>
    <xf numFmtId="1" fontId="4" fillId="0" borderId="0" xfId="0" applyNumberFormat="1" applyFont="1"/>
    <xf numFmtId="0" fontId="2" fillId="0" borderId="0" xfId="0" applyFont="1" applyAlignment="1">
      <alignment vertical="top"/>
    </xf>
    <xf numFmtId="0" fontId="0" fillId="0" borderId="0" xfId="0" applyAlignment="1">
      <alignment vertical="center"/>
    </xf>
    <xf numFmtId="0" fontId="0" fillId="0" borderId="0" xfId="0" applyAlignment="1">
      <alignment vertical="top" wrapText="1"/>
    </xf>
    <xf numFmtId="0" fontId="10" fillId="0" borderId="0" xfId="0" applyFont="1"/>
    <xf numFmtId="167" fontId="3" fillId="0" borderId="0" xfId="0" applyNumberFormat="1" applyFont="1"/>
    <xf numFmtId="166" fontId="3" fillId="0" borderId="0" xfId="0" applyNumberFormat="1" applyFont="1"/>
    <xf numFmtId="0" fontId="11" fillId="0" borderId="0" xfId="0" applyFont="1"/>
    <xf numFmtId="168" fontId="3" fillId="0" borderId="0" xfId="0" applyNumberFormat="1" applyFont="1"/>
    <xf numFmtId="0" fontId="3" fillId="0" borderId="0" xfId="0" applyFont="1" applyAlignment="1">
      <alignment horizontal="right"/>
    </xf>
    <xf numFmtId="0" fontId="12" fillId="0" borderId="0" xfId="0" applyFont="1"/>
    <xf numFmtId="0" fontId="13" fillId="0" borderId="0" xfId="0" applyFont="1"/>
    <xf numFmtId="0" fontId="14" fillId="0" borderId="0" xfId="0" applyFont="1"/>
    <xf numFmtId="165" fontId="3" fillId="0" borderId="0" xfId="0" applyNumberFormat="1" applyFont="1"/>
    <xf numFmtId="0" fontId="13" fillId="11" borderId="0" xfId="0" applyFont="1" applyFill="1"/>
    <xf numFmtId="3" fontId="12" fillId="0" borderId="0" xfId="0" applyNumberFormat="1" applyFont="1"/>
    <xf numFmtId="0" fontId="15" fillId="0" borderId="0" xfId="0" applyFont="1"/>
    <xf numFmtId="0" fontId="12" fillId="12" borderId="0" xfId="0" applyFont="1" applyFill="1"/>
    <xf numFmtId="164" fontId="13" fillId="12" borderId="2" xfId="0" applyNumberFormat="1" applyFont="1" applyFill="1" applyBorder="1"/>
    <xf numFmtId="0" fontId="13" fillId="13" borderId="0" xfId="0" applyFont="1" applyFill="1"/>
    <xf numFmtId="0" fontId="12" fillId="13" borderId="0" xfId="0" applyFont="1" applyFill="1"/>
    <xf numFmtId="164" fontId="13" fillId="13" borderId="2" xfId="0" applyNumberFormat="1" applyFont="1" applyFill="1" applyBorder="1"/>
    <xf numFmtId="0" fontId="12" fillId="8" borderId="0" xfId="0" applyFont="1" applyFill="1"/>
    <xf numFmtId="3" fontId="12" fillId="8" borderId="0" xfId="0" applyNumberFormat="1" applyFont="1" applyFill="1"/>
    <xf numFmtId="0" fontId="12" fillId="10" borderId="0" xfId="0" applyFont="1" applyFill="1"/>
    <xf numFmtId="0" fontId="12" fillId="14" borderId="0" xfId="0" applyFont="1" applyFill="1"/>
    <xf numFmtId="3" fontId="12" fillId="14" borderId="0" xfId="0" applyNumberFormat="1" applyFont="1" applyFill="1"/>
    <xf numFmtId="0" fontId="12" fillId="9" borderId="0" xfId="0" applyFont="1" applyFill="1"/>
    <xf numFmtId="3" fontId="12" fillId="9" borderId="0" xfId="0" applyNumberFormat="1" applyFont="1" applyFill="1"/>
    <xf numFmtId="3" fontId="12" fillId="10" borderId="0" xfId="0" applyNumberFormat="1" applyFont="1" applyFill="1"/>
    <xf numFmtId="0" fontId="16" fillId="0" borderId="0" xfId="0" applyFont="1"/>
    <xf numFmtId="0" fontId="17" fillId="0" borderId="0" xfId="0" applyFont="1"/>
    <xf numFmtId="0" fontId="18" fillId="0" borderId="0" xfId="0" applyFont="1"/>
    <xf numFmtId="3" fontId="12" fillId="0" borderId="14" xfId="0" applyNumberFormat="1" applyFont="1" applyBorder="1"/>
    <xf numFmtId="0" fontId="19" fillId="0" borderId="0" xfId="0" applyFont="1"/>
    <xf numFmtId="0" fontId="12" fillId="15" borderId="0" xfId="0" applyFont="1" applyFill="1"/>
    <xf numFmtId="3" fontId="12" fillId="15" borderId="0" xfId="0" applyNumberFormat="1" applyFont="1" applyFill="1"/>
    <xf numFmtId="0" fontId="17" fillId="0" borderId="6" xfId="0" applyFont="1" applyBorder="1"/>
    <xf numFmtId="0" fontId="13" fillId="0" borderId="12" xfId="0" applyFont="1" applyBorder="1"/>
    <xf numFmtId="0" fontId="13" fillId="0" borderId="7" xfId="0" applyFont="1" applyBorder="1"/>
    <xf numFmtId="0" fontId="12" fillId="8" borderId="8" xfId="0" applyFont="1" applyFill="1" applyBorder="1"/>
    <xf numFmtId="164" fontId="12" fillId="0" borderId="0" xfId="0" applyNumberFormat="1" applyFont="1"/>
    <xf numFmtId="164" fontId="12" fillId="0" borderId="9" xfId="0" applyNumberFormat="1" applyFont="1" applyBorder="1"/>
    <xf numFmtId="164" fontId="13" fillId="13" borderId="3" xfId="0" applyNumberFormat="1" applyFont="1" applyFill="1" applyBorder="1"/>
    <xf numFmtId="0" fontId="12" fillId="9" borderId="8" xfId="0" applyFont="1" applyFill="1" applyBorder="1"/>
    <xf numFmtId="0" fontId="12" fillId="10" borderId="8" xfId="0" applyFont="1" applyFill="1" applyBorder="1"/>
    <xf numFmtId="164" fontId="12" fillId="0" borderId="15" xfId="0" applyNumberFormat="1" applyFont="1" applyBorder="1"/>
    <xf numFmtId="0" fontId="12" fillId="11" borderId="0" xfId="0" applyFont="1" applyFill="1"/>
    <xf numFmtId="0" fontId="12" fillId="0" borderId="10" xfId="0" applyFont="1" applyBorder="1"/>
    <xf numFmtId="164" fontId="20" fillId="0" borderId="13" xfId="0" applyNumberFormat="1" applyFont="1" applyBorder="1"/>
    <xf numFmtId="164" fontId="20" fillId="0" borderId="11" xfId="0" applyNumberFormat="1" applyFont="1" applyBorder="1"/>
    <xf numFmtId="0" fontId="12" fillId="16" borderId="0" xfId="0" applyFont="1" applyFill="1"/>
    <xf numFmtId="164" fontId="12" fillId="16" borderId="2" xfId="0" applyNumberFormat="1" applyFont="1" applyFill="1" applyBorder="1"/>
    <xf numFmtId="0" fontId="12" fillId="0" borderId="0" xfId="0" applyFont="1" applyAlignment="1">
      <alignment horizontal="right"/>
    </xf>
    <xf numFmtId="0" fontId="13" fillId="0" borderId="1" xfId="0" applyFont="1" applyBorder="1" applyAlignment="1">
      <alignment horizontal="center"/>
    </xf>
    <xf numFmtId="0" fontId="13" fillId="0" borderId="0" xfId="0" applyFont="1" applyAlignment="1">
      <alignment horizontal="center"/>
    </xf>
    <xf numFmtId="166" fontId="13" fillId="13" borderId="2" xfId="0" applyNumberFormat="1" applyFont="1" applyFill="1" applyBorder="1"/>
    <xf numFmtId="167" fontId="13" fillId="13" borderId="3" xfId="0" applyNumberFormat="1" applyFont="1" applyFill="1" applyBorder="1"/>
    <xf numFmtId="0" fontId="22" fillId="0" borderId="0" xfId="0" applyFont="1"/>
    <xf numFmtId="164" fontId="21" fillId="11" borderId="3" xfId="0" applyNumberFormat="1" applyFont="1" applyFill="1" applyBorder="1"/>
    <xf numFmtId="0" fontId="2" fillId="0" borderId="0" xfId="0" applyFont="1" applyAlignment="1">
      <alignment vertical="center"/>
    </xf>
    <xf numFmtId="0" fontId="23" fillId="0" borderId="0" xfId="0" applyFont="1" applyAlignment="1">
      <alignment vertical="center"/>
    </xf>
    <xf numFmtId="0" fontId="8" fillId="0" borderId="0" xfId="0" applyFont="1" applyAlignment="1">
      <alignment vertical="center"/>
    </xf>
    <xf numFmtId="0" fontId="0" fillId="0" borderId="0" xfId="0" applyAlignment="1">
      <alignment horizontal="left"/>
    </xf>
    <xf numFmtId="0" fontId="24" fillId="0" borderId="0" xfId="0" applyFont="1"/>
    <xf numFmtId="0" fontId="9" fillId="0" borderId="0" xfId="0" applyFont="1" applyAlignment="1">
      <alignment vertical="center"/>
    </xf>
    <xf numFmtId="1" fontId="0" fillId="0" borderId="0" xfId="0" applyNumberFormat="1"/>
    <xf numFmtId="0" fontId="0" fillId="0" borderId="0" xfId="0" applyAlignment="1">
      <alignment wrapText="1"/>
    </xf>
    <xf numFmtId="0" fontId="2" fillId="0" borderId="0" xfId="0" applyFont="1" applyAlignment="1">
      <alignment wrapText="1"/>
    </xf>
    <xf numFmtId="1" fontId="2" fillId="0" borderId="0" xfId="0" applyNumberFormat="1" applyFont="1"/>
    <xf numFmtId="0" fontId="26" fillId="0" borderId="0" xfId="0" applyFont="1"/>
    <xf numFmtId="0" fontId="25" fillId="0" borderId="0" xfId="0" applyFont="1"/>
    <xf numFmtId="0" fontId="9" fillId="0" borderId="0" xfId="0" applyFont="1"/>
    <xf numFmtId="0" fontId="2" fillId="0" borderId="0" xfId="0" applyFont="1" applyAlignment="1">
      <alignment horizontal="center" wrapText="1"/>
    </xf>
    <xf numFmtId="0" fontId="2" fillId="0" borderId="0" xfId="0" applyFont="1" applyAlignment="1">
      <alignment horizontal="center" vertical="top" wrapText="1"/>
    </xf>
    <xf numFmtId="1" fontId="31" fillId="0" borderId="0" xfId="0" applyNumberFormat="1" applyFont="1"/>
    <xf numFmtId="1" fontId="9" fillId="0" borderId="0" xfId="0" applyNumberFormat="1" applyFont="1"/>
    <xf numFmtId="1" fontId="8" fillId="0" borderId="0" xfId="0" quotePrefix="1" applyNumberFormat="1" applyFont="1"/>
    <xf numFmtId="1" fontId="8" fillId="0" borderId="0" xfId="0" applyNumberFormat="1" applyFont="1"/>
    <xf numFmtId="1" fontId="33" fillId="0" borderId="0" xfId="0" applyNumberFormat="1" applyFont="1"/>
    <xf numFmtId="1" fontId="34" fillId="0" borderId="0" xfId="0" applyNumberFormat="1" applyFont="1"/>
    <xf numFmtId="0" fontId="35" fillId="0" borderId="0" xfId="0" applyFont="1"/>
    <xf numFmtId="1" fontId="35" fillId="0" borderId="0" xfId="0" applyNumberFormat="1" applyFont="1"/>
    <xf numFmtId="0" fontId="2" fillId="0" borderId="16" xfId="0" applyFont="1" applyBorder="1"/>
    <xf numFmtId="0" fontId="0" fillId="0" borderId="16" xfId="0" applyBorder="1"/>
    <xf numFmtId="0" fontId="2" fillId="0" borderId="16" xfId="0" applyFont="1" applyBorder="1" applyAlignment="1">
      <alignment horizontal="center" vertical="top" wrapText="1"/>
    </xf>
    <xf numFmtId="0" fontId="0" fillId="0" borderId="16" xfId="0" applyBorder="1" applyAlignment="1">
      <alignment horizontal="left"/>
    </xf>
    <xf numFmtId="0" fontId="8" fillId="0" borderId="0" xfId="0" applyFont="1"/>
    <xf numFmtId="0" fontId="0" fillId="0" borderId="17" xfId="0" applyBorder="1"/>
    <xf numFmtId="1" fontId="7" fillId="6" borderId="0" xfId="0" applyNumberFormat="1" applyFont="1" applyFill="1"/>
    <xf numFmtId="1" fontId="7" fillId="7" borderId="0" xfId="0" applyNumberFormat="1" applyFont="1" applyFill="1"/>
    <xf numFmtId="0" fontId="36" fillId="0" borderId="0" xfId="0" applyFont="1" applyAlignment="1">
      <alignment horizontal="right"/>
    </xf>
    <xf numFmtId="0" fontId="39" fillId="0" borderId="0" xfId="0" applyFont="1"/>
    <xf numFmtId="0" fontId="40" fillId="0" borderId="0" xfId="0" applyFont="1"/>
    <xf numFmtId="9" fontId="39" fillId="0" borderId="0" xfId="0" applyNumberFormat="1" applyFont="1"/>
    <xf numFmtId="1" fontId="39" fillId="0" borderId="0" xfId="0" applyNumberFormat="1" applyFont="1"/>
    <xf numFmtId="0" fontId="39" fillId="6" borderId="0" xfId="0" applyFont="1" applyFill="1"/>
    <xf numFmtId="0" fontId="39" fillId="7" borderId="0" xfId="0" applyFont="1" applyFill="1"/>
    <xf numFmtId="1" fontId="39" fillId="6" borderId="0" xfId="0" applyNumberFormat="1" applyFont="1" applyFill="1"/>
    <xf numFmtId="1" fontId="39" fillId="7" borderId="0" xfId="0" applyNumberFormat="1" applyFont="1" applyFill="1"/>
    <xf numFmtId="0" fontId="3" fillId="0" borderId="0" xfId="0" quotePrefix="1" applyFont="1"/>
    <xf numFmtId="0" fontId="37" fillId="0" borderId="0" xfId="0" applyFont="1"/>
    <xf numFmtId="0" fontId="41" fillId="0" borderId="0" xfId="0" applyFont="1"/>
    <xf numFmtId="0" fontId="5" fillId="0" borderId="0" xfId="0" applyFont="1"/>
    <xf numFmtId="0" fontId="42" fillId="0" borderId="0" xfId="0" applyFont="1"/>
    <xf numFmtId="0" fontId="27" fillId="0" borderId="0" xfId="0" applyFont="1"/>
    <xf numFmtId="0" fontId="28" fillId="0" borderId="0" xfId="0" applyFont="1"/>
    <xf numFmtId="0" fontId="29" fillId="0" borderId="0" xfId="0" applyFont="1"/>
    <xf numFmtId="9" fontId="27" fillId="0" borderId="0" xfId="0" applyNumberFormat="1" applyFont="1"/>
    <xf numFmtId="0" fontId="0" fillId="0" borderId="0" xfId="0" quotePrefix="1"/>
    <xf numFmtId="0" fontId="36" fillId="0" borderId="0" xfId="0" applyFont="1"/>
    <xf numFmtId="0" fontId="43" fillId="0" borderId="0" xfId="1" applyNumberFormat="1" applyFont="1"/>
    <xf numFmtId="1" fontId="44" fillId="0" borderId="5" xfId="0" applyNumberFormat="1" applyFont="1" applyBorder="1"/>
    <xf numFmtId="1" fontId="45" fillId="0" borderId="0" xfId="0" applyNumberFormat="1" applyFont="1"/>
    <xf numFmtId="0" fontId="46" fillId="0" borderId="0" xfId="0" applyFont="1"/>
    <xf numFmtId="1" fontId="30" fillId="0" borderId="0" xfId="0" applyNumberFormat="1" applyFont="1"/>
    <xf numFmtId="0" fontId="49" fillId="0" borderId="0" xfId="0" applyFont="1" applyAlignment="1">
      <alignment horizontal="center" vertical="center" wrapText="1"/>
    </xf>
    <xf numFmtId="1" fontId="8" fillId="0" borderId="0" xfId="0" applyNumberFormat="1" applyFont="1" applyAlignment="1">
      <alignment horizontal="right"/>
    </xf>
    <xf numFmtId="0" fontId="8" fillId="0" borderId="0" xfId="0" applyFont="1" applyAlignment="1">
      <alignment horizontal="right"/>
    </xf>
    <xf numFmtId="0" fontId="8" fillId="0" borderId="16" xfId="0" applyFont="1" applyBorder="1" applyAlignment="1">
      <alignment horizontal="right"/>
    </xf>
    <xf numFmtId="1" fontId="8" fillId="0" borderId="17" xfId="0" applyNumberFormat="1" applyFont="1" applyBorder="1" applyAlignment="1">
      <alignment horizontal="right"/>
    </xf>
    <xf numFmtId="0" fontId="8" fillId="0" borderId="18" xfId="0" applyFont="1" applyBorder="1" applyAlignment="1">
      <alignment horizontal="right"/>
    </xf>
    <xf numFmtId="1" fontId="9" fillId="0" borderId="0" xfId="0" applyNumberFormat="1" applyFont="1" applyAlignment="1">
      <alignment horizontal="right"/>
    </xf>
    <xf numFmtId="1" fontId="8" fillId="0" borderId="17" xfId="0" applyNumberFormat="1" applyFont="1" applyBorder="1"/>
    <xf numFmtId="0" fontId="48" fillId="0" borderId="0" xfId="1" applyNumberFormat="1" applyFont="1" applyBorder="1"/>
    <xf numFmtId="0" fontId="3" fillId="0" borderId="4" xfId="0" applyFont="1" applyBorder="1"/>
    <xf numFmtId="0" fontId="36" fillId="0" borderId="4" xfId="0" applyFont="1" applyBorder="1" applyAlignment="1">
      <alignment horizontal="right"/>
    </xf>
    <xf numFmtId="1" fontId="45" fillId="0" borderId="4" xfId="0" applyNumberFormat="1" applyFont="1" applyBorder="1"/>
    <xf numFmtId="0" fontId="46" fillId="0" borderId="4" xfId="0" applyFont="1" applyBorder="1"/>
    <xf numFmtId="1" fontId="45" fillId="0" borderId="0" xfId="1" applyNumberFormat="1" applyFont="1" applyBorder="1"/>
    <xf numFmtId="1" fontId="47" fillId="0" borderId="0" xfId="1" applyNumberFormat="1" applyFont="1" applyBorder="1"/>
    <xf numFmtId="0" fontId="30" fillId="0" borderId="0" xfId="0" applyFont="1"/>
    <xf numFmtId="1" fontId="51" fillId="0" borderId="0" xfId="0" applyNumberFormat="1" applyFont="1"/>
    <xf numFmtId="1" fontId="52" fillId="0" borderId="0" xfId="0" applyNumberFormat="1" applyFont="1"/>
    <xf numFmtId="0" fontId="53" fillId="0" borderId="0" xfId="1" applyNumberFormat="1" applyFont="1"/>
    <xf numFmtId="0" fontId="54" fillId="0" borderId="0" xfId="0" applyFont="1"/>
    <xf numFmtId="0" fontId="55" fillId="0" borderId="0" xfId="0" applyFont="1"/>
    <xf numFmtId="0" fontId="50" fillId="0" borderId="0" xfId="0" applyFont="1"/>
    <xf numFmtId="1" fontId="38" fillId="0" borderId="0" xfId="0" applyNumberFormat="1" applyFont="1"/>
    <xf numFmtId="0" fontId="38" fillId="0" borderId="0" xfId="0" applyFont="1"/>
    <xf numFmtId="1" fontId="46" fillId="0" borderId="0" xfId="1" applyNumberFormat="1" applyFont="1"/>
    <xf numFmtId="1" fontId="56" fillId="0" borderId="0" xfId="0" applyNumberFormat="1" applyFont="1"/>
    <xf numFmtId="1" fontId="57" fillId="0" borderId="0" xfId="0" applyNumberFormat="1" applyFont="1"/>
    <xf numFmtId="0" fontId="58" fillId="0" borderId="0" xfId="0" applyFont="1" applyAlignment="1">
      <alignment horizontal="right"/>
    </xf>
    <xf numFmtId="9" fontId="50" fillId="0" borderId="0" xfId="2" applyFont="1"/>
    <xf numFmtId="0" fontId="60" fillId="0" borderId="0" xfId="0" applyFont="1" applyAlignment="1">
      <alignment horizontal="left" vertical="top"/>
    </xf>
    <xf numFmtId="0" fontId="61" fillId="0" borderId="0" xfId="0" applyFont="1" applyAlignment="1">
      <alignment horizontal="right" vertical="top" wrapText="1"/>
    </xf>
    <xf numFmtId="0" fontId="61" fillId="0" borderId="16" xfId="0" applyFont="1" applyBorder="1" applyAlignment="1">
      <alignment horizontal="right" vertical="top" wrapText="1"/>
    </xf>
    <xf numFmtId="1" fontId="60" fillId="0" borderId="0" xfId="0" applyNumberFormat="1" applyFont="1" applyAlignment="1">
      <alignment horizontal="right"/>
    </xf>
    <xf numFmtId="0" fontId="61" fillId="0" borderId="0" xfId="0" applyFont="1" applyAlignment="1">
      <alignment horizontal="left"/>
    </xf>
    <xf numFmtId="0" fontId="61" fillId="0" borderId="16" xfId="0" applyFont="1" applyBorder="1" applyAlignment="1">
      <alignment horizontal="right"/>
    </xf>
    <xf numFmtId="1" fontId="61" fillId="0" borderId="0" xfId="0" applyNumberFormat="1" applyFont="1" applyAlignment="1">
      <alignment horizontal="left"/>
    </xf>
    <xf numFmtId="0" fontId="59" fillId="0" borderId="0" xfId="0" applyFont="1" applyAlignment="1">
      <alignment horizontal="right" vertical="top" wrapText="1"/>
    </xf>
    <xf numFmtId="1" fontId="60" fillId="0" borderId="0" xfId="0" applyNumberFormat="1" applyFont="1"/>
    <xf numFmtId="1" fontId="31" fillId="0" borderId="5" xfId="0" quotePrefix="1" applyNumberFormat="1" applyFont="1" applyBorder="1"/>
    <xf numFmtId="0" fontId="2" fillId="0" borderId="19" xfId="0" applyFont="1" applyBorder="1" applyAlignment="1">
      <alignment horizontal="center" vertical="top" wrapText="1"/>
    </xf>
    <xf numFmtId="0" fontId="0" fillId="0" borderId="19" xfId="0" applyBorder="1"/>
    <xf numFmtId="0" fontId="0" fillId="0" borderId="20" xfId="0" applyBorder="1"/>
    <xf numFmtId="0" fontId="0" fillId="0" borderId="19" xfId="0" applyBorder="1" applyAlignment="1">
      <alignment horizontal="left"/>
    </xf>
    <xf numFmtId="9" fontId="27" fillId="0" borderId="18" xfId="0" applyNumberFormat="1" applyFont="1" applyBorder="1"/>
    <xf numFmtId="0" fontId="0" fillId="0" borderId="16" xfId="0" applyBorder="1" applyAlignment="1">
      <alignment wrapText="1"/>
    </xf>
    <xf numFmtId="0" fontId="49" fillId="0" borderId="0" xfId="0" applyFont="1" applyAlignment="1">
      <alignment wrapText="1"/>
    </xf>
    <xf numFmtId="0" fontId="12" fillId="17" borderId="0" xfId="0" applyFont="1" applyFill="1"/>
    <xf numFmtId="3" fontId="12" fillId="17" borderId="0" xfId="0" applyNumberFormat="1" applyFont="1" applyFill="1"/>
    <xf numFmtId="167" fontId="13" fillId="18" borderId="4" xfId="0" applyNumberFormat="1" applyFont="1" applyFill="1" applyBorder="1"/>
    <xf numFmtId="0" fontId="3" fillId="0" borderId="0" xfId="0" applyFont="1" applyAlignment="1">
      <alignment horizontal="center"/>
    </xf>
    <xf numFmtId="0" fontId="2" fillId="0" borderId="0" xfId="0" applyFont="1" applyAlignment="1">
      <alignment horizontal="center" wrapText="1"/>
    </xf>
    <xf numFmtId="0" fontId="30" fillId="0" borderId="0" xfId="0" applyFont="1" applyAlignment="1">
      <alignment horizontal="center" wrapText="1"/>
    </xf>
    <xf numFmtId="0" fontId="2" fillId="0" borderId="0" xfId="0" applyFont="1" applyAlignment="1">
      <alignment horizontal="left" vertical="top" wrapText="1"/>
    </xf>
    <xf numFmtId="0" fontId="30" fillId="0" borderId="0" xfId="0" applyFont="1" applyAlignment="1">
      <alignment horizontal="center" vertical="center" wrapText="1"/>
    </xf>
    <xf numFmtId="0" fontId="2" fillId="0" borderId="0" xfId="0" applyFont="1" applyAlignment="1">
      <alignment horizontal="center" vertical="center" wrapText="1"/>
    </xf>
    <xf numFmtId="0" fontId="0" fillId="0" borderId="0" xfId="0" applyAlignment="1">
      <alignment horizontal="right" vertical="top" wrapText="1"/>
    </xf>
    <xf numFmtId="0" fontId="2" fillId="0" borderId="16" xfId="0" applyFont="1" applyBorder="1" applyAlignment="1">
      <alignment horizontal="center" vertical="center" wrapText="1"/>
    </xf>
    <xf numFmtId="0" fontId="0" fillId="0" borderId="0" xfId="0" applyAlignment="1">
      <alignment horizontal="left" vertical="top" wrapText="1"/>
    </xf>
    <xf numFmtId="0" fontId="0" fillId="0" borderId="16" xfId="0" applyBorder="1" applyAlignment="1">
      <alignment horizontal="left" vertical="top" wrapText="1"/>
    </xf>
    <xf numFmtId="0" fontId="63" fillId="0" borderId="0" xfId="3" applyAlignment="1">
      <alignment wrapText="1"/>
    </xf>
  </cellXfs>
  <cellStyles count="4">
    <cellStyle name="Komma" xfId="1" builtinId="3"/>
    <cellStyle name="Link" xfId="3" builtinId="8"/>
    <cellStyle name="Prozent" xfId="2" builtinId="5"/>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oneCellAnchor>
    <xdr:from>
      <xdr:col>3</xdr:col>
      <xdr:colOff>349250</xdr:colOff>
      <xdr:row>4</xdr:row>
      <xdr:rowOff>25400</xdr:rowOff>
    </xdr:from>
    <xdr:ext cx="2157770" cy="937564"/>
    <xdr:sp macro="" textlink="">
      <xdr:nvSpPr>
        <xdr:cNvPr id="3" name="Textfeld 2">
          <a:extLst>
            <a:ext uri="{FF2B5EF4-FFF2-40B4-BE49-F238E27FC236}">
              <a16:creationId xmlns:a16="http://schemas.microsoft.com/office/drawing/2014/main" id="{6439BF92-0C7B-C019-D433-35506A6A4FA5}"/>
            </a:ext>
          </a:extLst>
        </xdr:cNvPr>
        <xdr:cNvSpPr txBox="1"/>
      </xdr:nvSpPr>
      <xdr:spPr>
        <a:xfrm>
          <a:off x="2635250" y="1066800"/>
          <a:ext cx="2157770" cy="937564"/>
        </a:xfrm>
        <a:prstGeom prst="rect">
          <a:avLst/>
        </a:prstGeom>
        <a:solidFill>
          <a:schemeClr val="accent1">
            <a:lumMod val="20000"/>
            <a:lumOff val="80000"/>
          </a:schemeClr>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900"/>
            <a:t>This amount is the</a:t>
          </a:r>
          <a:r>
            <a:rPr lang="en-GB" sz="900" baseline="0"/>
            <a:t> calculated amount per </a:t>
          </a:r>
        </a:p>
        <a:p>
          <a:r>
            <a:rPr lang="en-GB" sz="900" baseline="0"/>
            <a:t>TM </a:t>
          </a:r>
          <a:r>
            <a:rPr lang="en-GB" sz="900" b="0" i="0" u="none" strike="noStrike" baseline="0">
              <a:solidFill>
                <a:schemeClr val="tx1"/>
              </a:solidFill>
              <a:effectLst/>
              <a:latin typeface="+mn-lt"/>
              <a:ea typeface="+mn-ea"/>
              <a:cs typeface="+mn-cs"/>
            </a:rPr>
            <a:t>that can be assigned to new projects</a:t>
          </a:r>
        </a:p>
        <a:p>
          <a:r>
            <a:rPr lang="en-GB" sz="900" b="0" i="0" u="none" strike="noStrike" baseline="0">
              <a:solidFill>
                <a:schemeClr val="tx1"/>
              </a:solidFill>
              <a:effectLst/>
              <a:latin typeface="+mn-lt"/>
              <a:ea typeface="+mn-ea"/>
              <a:cs typeface="+mn-cs"/>
            </a:rPr>
            <a:t>for each of 2024 and 2025. This allocation</a:t>
          </a:r>
        </a:p>
        <a:p>
          <a:r>
            <a:rPr lang="en-GB" sz="900" b="0" i="0" u="none" strike="noStrike" baseline="0">
              <a:solidFill>
                <a:schemeClr val="tx1"/>
              </a:solidFill>
              <a:effectLst/>
              <a:latin typeface="+mn-lt"/>
              <a:ea typeface="+mn-ea"/>
              <a:cs typeface="+mn-cs"/>
            </a:rPr>
            <a:t>would usually be spent over the next 3-5</a:t>
          </a:r>
        </a:p>
        <a:p>
          <a:r>
            <a:rPr lang="en-GB" sz="900" b="0" i="0" u="none" strike="noStrike" baseline="0">
              <a:solidFill>
                <a:schemeClr val="tx1"/>
              </a:solidFill>
              <a:effectLst/>
              <a:latin typeface="+mn-lt"/>
              <a:ea typeface="+mn-ea"/>
              <a:cs typeface="+mn-cs"/>
            </a:rPr>
            <a:t>years, with only about 15% typically being</a:t>
          </a:r>
        </a:p>
        <a:p>
          <a:r>
            <a:rPr lang="en-GB" sz="900" b="0" i="0" u="none" strike="noStrike" baseline="0">
              <a:solidFill>
                <a:schemeClr val="tx1"/>
              </a:solidFill>
              <a:effectLst/>
              <a:latin typeface="+mn-lt"/>
              <a:ea typeface="+mn-ea"/>
              <a:cs typeface="+mn-cs"/>
            </a:rPr>
            <a:t>spent in the year of assignment.</a:t>
          </a:r>
        </a:p>
      </xdr:txBody>
    </xdr:sp>
    <xdr:clientData/>
  </xdr:oneCellAnchor>
  <xdr:oneCellAnchor>
    <xdr:from>
      <xdr:col>8</xdr:col>
      <xdr:colOff>12700</xdr:colOff>
      <xdr:row>4</xdr:row>
      <xdr:rowOff>57150</xdr:rowOff>
    </xdr:from>
    <xdr:ext cx="2266950" cy="1078437"/>
    <xdr:sp macro="" textlink="">
      <xdr:nvSpPr>
        <xdr:cNvPr id="4" name="Textfeld 3">
          <a:extLst>
            <a:ext uri="{FF2B5EF4-FFF2-40B4-BE49-F238E27FC236}">
              <a16:creationId xmlns:a16="http://schemas.microsoft.com/office/drawing/2014/main" id="{D1C8D6E4-C453-44F0-9694-21B7B7E91594}"/>
            </a:ext>
          </a:extLst>
        </xdr:cNvPr>
        <xdr:cNvSpPr txBox="1"/>
      </xdr:nvSpPr>
      <xdr:spPr>
        <a:xfrm>
          <a:off x="6108700" y="1390650"/>
          <a:ext cx="2266950" cy="1078437"/>
        </a:xfrm>
        <a:prstGeom prst="rect">
          <a:avLst/>
        </a:prstGeom>
        <a:solidFill>
          <a:schemeClr val="accent6">
            <a:lumMod val="20000"/>
            <a:lumOff val="80000"/>
          </a:schemeClr>
        </a:solidFill>
        <a:ln>
          <a:solidFill>
            <a:srgbClr val="00B05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900"/>
            <a:t>This amount is the</a:t>
          </a:r>
          <a:r>
            <a:rPr lang="en-GB" sz="900" baseline="0"/>
            <a:t> calculated amount per TM </a:t>
          </a:r>
          <a:r>
            <a:rPr lang="en-GB" sz="900" b="0" i="0" u="none" strike="noStrike" baseline="0">
              <a:solidFill>
                <a:schemeClr val="tx1"/>
              </a:solidFill>
              <a:effectLst/>
              <a:latin typeface="+mn-lt"/>
              <a:ea typeface="+mn-ea"/>
              <a:cs typeface="+mn-cs"/>
            </a:rPr>
            <a:t>that will be spent based on project budgets coming from prior years. That is, this the the commitment per current TM that has been made in prior years, and which we expect will be spent in each of 2024 and 2025.</a:t>
          </a:r>
        </a:p>
      </xdr:txBody>
    </xdr:sp>
    <xdr:clientData/>
  </xdr:oneCellAnchor>
  <xdr:oneCellAnchor>
    <xdr:from>
      <xdr:col>8</xdr:col>
      <xdr:colOff>6350</xdr:colOff>
      <xdr:row>10</xdr:row>
      <xdr:rowOff>82550</xdr:rowOff>
    </xdr:from>
    <xdr:ext cx="2273300" cy="539750"/>
    <xdr:sp macro="" textlink="">
      <xdr:nvSpPr>
        <xdr:cNvPr id="5" name="Textfeld 4">
          <a:extLst>
            <a:ext uri="{FF2B5EF4-FFF2-40B4-BE49-F238E27FC236}">
              <a16:creationId xmlns:a16="http://schemas.microsoft.com/office/drawing/2014/main" id="{DC05C095-001C-4304-BC21-4F9EAE53E707}"/>
            </a:ext>
          </a:extLst>
        </xdr:cNvPr>
        <xdr:cNvSpPr txBox="1"/>
      </xdr:nvSpPr>
      <xdr:spPr>
        <a:xfrm>
          <a:off x="6102350" y="2520950"/>
          <a:ext cx="2273300" cy="539750"/>
        </a:xfrm>
        <a:prstGeom prst="rect">
          <a:avLst/>
        </a:prstGeom>
        <a:solidFill>
          <a:schemeClr val="accent1">
            <a:lumMod val="20000"/>
            <a:lumOff val="80000"/>
          </a:schemeClr>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sz="900"/>
            <a:t>This amount is the</a:t>
          </a:r>
          <a:r>
            <a:rPr lang="en-GB" sz="900" baseline="0"/>
            <a:t> calculated amount per </a:t>
          </a:r>
        </a:p>
        <a:p>
          <a:r>
            <a:rPr lang="en-GB" sz="900" baseline="0"/>
            <a:t>TM </a:t>
          </a:r>
          <a:r>
            <a:rPr lang="en-GB" sz="900" b="0" i="0" u="none" strike="noStrike" baseline="0">
              <a:solidFill>
                <a:schemeClr val="tx1"/>
              </a:solidFill>
              <a:effectLst/>
              <a:latin typeface="+mn-lt"/>
              <a:ea typeface="+mn-ea"/>
              <a:cs typeface="+mn-cs"/>
            </a:rPr>
            <a:t>that we expect will be spent on new projects that were started in 2024 and 2025. </a:t>
          </a:r>
        </a:p>
      </xdr:txBody>
    </xdr:sp>
    <xdr:clientData/>
  </xdr:oneCellAnchor>
  <xdr:oneCellAnchor>
    <xdr:from>
      <xdr:col>8</xdr:col>
      <xdr:colOff>12701</xdr:colOff>
      <xdr:row>13</xdr:row>
      <xdr:rowOff>127000</xdr:rowOff>
    </xdr:from>
    <xdr:ext cx="2279650" cy="1078437"/>
    <xdr:sp macro="" textlink="">
      <xdr:nvSpPr>
        <xdr:cNvPr id="6" name="Textfeld 5">
          <a:extLst>
            <a:ext uri="{FF2B5EF4-FFF2-40B4-BE49-F238E27FC236}">
              <a16:creationId xmlns:a16="http://schemas.microsoft.com/office/drawing/2014/main" id="{0EBFFB6D-9D0C-4ECE-A67A-68CFFC56B586}"/>
            </a:ext>
          </a:extLst>
        </xdr:cNvPr>
        <xdr:cNvSpPr txBox="1"/>
      </xdr:nvSpPr>
      <xdr:spPr>
        <a:xfrm>
          <a:off x="6108701" y="3117850"/>
          <a:ext cx="2279650" cy="1078437"/>
        </a:xfrm>
        <a:prstGeom prst="rect">
          <a:avLst/>
        </a:prstGeom>
        <a:solidFill>
          <a:schemeClr val="accent2">
            <a:lumMod val="20000"/>
            <a:lumOff val="80000"/>
          </a:schemeClr>
        </a:solidFill>
        <a:ln>
          <a:solidFill>
            <a:schemeClr val="accent2"/>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900"/>
            <a:t>This amount is the</a:t>
          </a:r>
          <a:r>
            <a:rPr lang="en-GB" sz="900" baseline="0"/>
            <a:t> sum of the prior and </a:t>
          </a:r>
        </a:p>
        <a:p>
          <a:r>
            <a:rPr lang="en-GB" sz="900" baseline="0"/>
            <a:t>new allocations that we expect to be </a:t>
          </a:r>
        </a:p>
        <a:p>
          <a:r>
            <a:rPr lang="en-GB" sz="900" baseline="0"/>
            <a:t>spent per TM in this biennium. It consists</a:t>
          </a:r>
        </a:p>
        <a:p>
          <a:r>
            <a:rPr lang="en-GB" sz="900" b="0" i="0" u="none" strike="noStrike" baseline="0">
              <a:solidFill>
                <a:schemeClr val="tx1"/>
              </a:solidFill>
              <a:effectLst/>
              <a:latin typeface="+mn-lt"/>
              <a:ea typeface="+mn-ea"/>
              <a:cs typeface="+mn-cs"/>
            </a:rPr>
            <a:t>of commitments made in earlier budgets as</a:t>
          </a:r>
        </a:p>
        <a:p>
          <a:r>
            <a:rPr lang="en-GB" sz="900" b="0" i="0" u="none" strike="noStrike" baseline="0">
              <a:solidFill>
                <a:schemeClr val="tx1"/>
              </a:solidFill>
              <a:effectLst/>
              <a:latin typeface="+mn-lt"/>
              <a:ea typeface="+mn-ea"/>
              <a:cs typeface="+mn-cs"/>
            </a:rPr>
            <a:t>well as the current budget, but all of it will be funded with income we receive in the current biennium.</a:t>
          </a:r>
        </a:p>
      </xdr:txBody>
    </xdr:sp>
    <xdr:clientData/>
  </xdr:oneCellAnchor>
  <xdr:oneCellAnchor>
    <xdr:from>
      <xdr:col>11</xdr:col>
      <xdr:colOff>101601</xdr:colOff>
      <xdr:row>4</xdr:row>
      <xdr:rowOff>63500</xdr:rowOff>
    </xdr:from>
    <xdr:ext cx="2330450" cy="1498600"/>
    <xdr:sp macro="" textlink="">
      <xdr:nvSpPr>
        <xdr:cNvPr id="7" name="Textfeld 6">
          <a:extLst>
            <a:ext uri="{FF2B5EF4-FFF2-40B4-BE49-F238E27FC236}">
              <a16:creationId xmlns:a16="http://schemas.microsoft.com/office/drawing/2014/main" id="{68EA5A55-F6D4-4C92-9A3A-9347E52B456F}"/>
            </a:ext>
          </a:extLst>
        </xdr:cNvPr>
        <xdr:cNvSpPr txBox="1"/>
      </xdr:nvSpPr>
      <xdr:spPr>
        <a:xfrm>
          <a:off x="8483601" y="1397000"/>
          <a:ext cx="2330450" cy="1498600"/>
        </a:xfrm>
        <a:prstGeom prst="rect">
          <a:avLst/>
        </a:prstGeom>
        <a:solidFill>
          <a:schemeClr val="tx2">
            <a:lumMod val="20000"/>
            <a:lumOff val="80000"/>
          </a:schemeClr>
        </a:solidFill>
        <a:ln>
          <a:solidFill>
            <a:schemeClr val="tx2"/>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GB" sz="900" b="1"/>
            <a:t>Bottom line: </a:t>
          </a:r>
          <a:r>
            <a:rPr lang="en-GB" sz="900"/>
            <a:t>You can see </a:t>
          </a:r>
          <a:r>
            <a:rPr lang="en-GB" sz="900" baseline="0"/>
            <a:t>now that </a:t>
          </a:r>
        </a:p>
        <a:p>
          <a:r>
            <a:rPr lang="en-GB" sz="900" baseline="0"/>
            <a:t>commitments made in previous years</a:t>
          </a:r>
        </a:p>
        <a:p>
          <a:r>
            <a:rPr lang="en-GB" sz="900" baseline="0"/>
            <a:t>affect this year's budget and the commitments </a:t>
          </a:r>
        </a:p>
        <a:p>
          <a:r>
            <a:rPr lang="en-GB" sz="900" baseline="0"/>
            <a:t>that can be made for following years.</a:t>
          </a:r>
        </a:p>
        <a:p>
          <a:r>
            <a:rPr lang="en-GB" sz="900" baseline="0"/>
            <a:t>In the longer term, IUPAC must switch from </a:t>
          </a:r>
        </a:p>
        <a:p>
          <a:r>
            <a:rPr lang="en-GB" sz="900" baseline="0"/>
            <a:t>the current model to one that where monies </a:t>
          </a:r>
        </a:p>
        <a:p>
          <a:r>
            <a:rPr lang="en-GB" sz="900" baseline="0"/>
            <a:t>committed in a given year is paid by the same </a:t>
          </a:r>
        </a:p>
        <a:p>
          <a:r>
            <a:rPr lang="en-GB" sz="900" baseline="0"/>
            <a:t>year's budget. This will lead to a more stable</a:t>
          </a:r>
        </a:p>
        <a:p>
          <a:r>
            <a:rPr lang="en-GB" sz="900" baseline="0"/>
            <a:t>cash-flow situation </a:t>
          </a:r>
          <a:r>
            <a:rPr lang="en-GB" sz="900" b="0" i="0" u="none" strike="noStrike" baseline="0">
              <a:solidFill>
                <a:schemeClr val="tx1"/>
              </a:solidFill>
              <a:effectLst/>
              <a:latin typeface="+mn-lt"/>
              <a:ea typeface="+mn-ea"/>
              <a:cs typeface="+mn-cs"/>
            </a:rPr>
            <a:t>and more certainty at any</a:t>
          </a:r>
        </a:p>
        <a:p>
          <a:r>
            <a:rPr lang="en-GB" sz="900" b="0" i="0" u="none" strike="noStrike" baseline="0">
              <a:solidFill>
                <a:schemeClr val="tx1"/>
              </a:solidFill>
              <a:effectLst/>
              <a:latin typeface="+mn-lt"/>
              <a:ea typeface="+mn-ea"/>
              <a:cs typeface="+mn-cs"/>
            </a:rPr>
            <a:t>time about IUPAC's financial position.</a:t>
          </a:r>
        </a:p>
      </xdr:txBody>
    </xdr:sp>
    <xdr:clientData/>
  </xdr:oneCellAnchor>
  <xdr:twoCellAnchor>
    <xdr:from>
      <xdr:col>0</xdr:col>
      <xdr:colOff>19050</xdr:colOff>
      <xdr:row>10</xdr:row>
      <xdr:rowOff>0</xdr:rowOff>
    </xdr:from>
    <xdr:to>
      <xdr:col>6</xdr:col>
      <xdr:colOff>133350</xdr:colOff>
      <xdr:row>16</xdr:row>
      <xdr:rowOff>6350</xdr:rowOff>
    </xdr:to>
    <xdr:sp macro="" textlink="">
      <xdr:nvSpPr>
        <xdr:cNvPr id="8" name="Rechteck: abgerundete Ecken 7">
          <a:extLst>
            <a:ext uri="{FF2B5EF4-FFF2-40B4-BE49-F238E27FC236}">
              <a16:creationId xmlns:a16="http://schemas.microsoft.com/office/drawing/2014/main" id="{E915D91D-098E-7BFA-A99A-ED1F7E18140B}"/>
            </a:ext>
          </a:extLst>
        </xdr:cNvPr>
        <xdr:cNvSpPr/>
      </xdr:nvSpPr>
      <xdr:spPr>
        <a:xfrm>
          <a:off x="19050" y="2438400"/>
          <a:ext cx="4686300" cy="1111250"/>
        </a:xfrm>
        <a:prstGeom prst="roundRect">
          <a:avLst>
            <a:gd name="adj" fmla="val 0"/>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oneCellAnchor>
    <xdr:from>
      <xdr:col>0</xdr:col>
      <xdr:colOff>12700</xdr:colOff>
      <xdr:row>17</xdr:row>
      <xdr:rowOff>25400</xdr:rowOff>
    </xdr:from>
    <xdr:ext cx="3835400" cy="1297919"/>
    <xdr:sp macro="" textlink="">
      <xdr:nvSpPr>
        <xdr:cNvPr id="9" name="Textfeld 8">
          <a:extLst>
            <a:ext uri="{FF2B5EF4-FFF2-40B4-BE49-F238E27FC236}">
              <a16:creationId xmlns:a16="http://schemas.microsoft.com/office/drawing/2014/main" id="{6F8B17BC-F48D-226E-8E42-328DFC79225A}"/>
            </a:ext>
          </a:extLst>
        </xdr:cNvPr>
        <xdr:cNvSpPr txBox="1"/>
      </xdr:nvSpPr>
      <xdr:spPr>
        <a:xfrm>
          <a:off x="12700" y="3752850"/>
          <a:ext cx="3835400" cy="1297919"/>
        </a:xfrm>
        <a:prstGeom prst="rect">
          <a:avLst/>
        </a:prstGeom>
        <a:solidFill>
          <a:schemeClr val="bg1">
            <a:lumMod val="85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100" b="1">
              <a:solidFill>
                <a:srgbClr val="FF0000"/>
              </a:solidFill>
            </a:rPr>
            <a:t>IMPORTANT:</a:t>
          </a:r>
          <a:r>
            <a:rPr lang="en-GB" sz="1100"/>
            <a:t> Operationally, there are no changes. Projects are</a:t>
          </a:r>
        </a:p>
        <a:p>
          <a:r>
            <a:rPr lang="en-GB" sz="1100"/>
            <a:t>assigned</a:t>
          </a:r>
          <a:r>
            <a:rPr lang="en-GB" sz="1100" baseline="0"/>
            <a:t> budget and expenses are claimed according to IUPAC's usual processes. This presentation is to sensitise you</a:t>
          </a:r>
        </a:p>
        <a:p>
          <a:r>
            <a:rPr lang="en-GB" sz="1100" baseline="0"/>
            <a:t>to the fact that commitments made several years ago impact today's budget, and hence, commitments that can be made for</a:t>
          </a:r>
        </a:p>
        <a:p>
          <a:r>
            <a:rPr lang="en-GB" sz="1100" baseline="0"/>
            <a:t>the new biennium. Please also note that operational budget is capped at USD2000 per body for the whole biennium.</a:t>
          </a:r>
          <a:endParaRPr lang="en-GB"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23</xdr:col>
      <xdr:colOff>55562</xdr:colOff>
      <xdr:row>8</xdr:row>
      <xdr:rowOff>47626</xdr:rowOff>
    </xdr:from>
    <xdr:to>
      <xdr:col>26</xdr:col>
      <xdr:colOff>31750</xdr:colOff>
      <xdr:row>11</xdr:row>
      <xdr:rowOff>134939</xdr:rowOff>
    </xdr:to>
    <xdr:sp macro="" textlink="">
      <xdr:nvSpPr>
        <xdr:cNvPr id="5121" name="Text Box 1">
          <a:extLst>
            <a:ext uri="{FF2B5EF4-FFF2-40B4-BE49-F238E27FC236}">
              <a16:creationId xmlns:a16="http://schemas.microsoft.com/office/drawing/2014/main" id="{6FDBF547-9083-3C01-DB02-C7844C92803C}"/>
            </a:ext>
          </a:extLst>
        </xdr:cNvPr>
        <xdr:cNvSpPr txBox="1">
          <a:spLocks noChangeArrowheads="1"/>
        </xdr:cNvSpPr>
      </xdr:nvSpPr>
      <xdr:spPr bwMode="auto">
        <a:xfrm>
          <a:off x="21066125" y="3198814"/>
          <a:ext cx="2381250" cy="642938"/>
        </a:xfrm>
        <a:prstGeom prst="rect">
          <a:avLst/>
        </a:prstGeom>
        <a:solidFill>
          <a:schemeClr val="accent1">
            <a:lumMod val="40000"/>
            <a:lumOff val="60000"/>
          </a:schemeClr>
        </a:solidFill>
        <a:ln w="9525">
          <a:solidFill>
            <a:schemeClr val="accent1"/>
          </a:solidFill>
          <a:miter lim="800000"/>
          <a:headEnd/>
          <a:tailEnd/>
        </a:ln>
      </xdr:spPr>
      <xdr:txBody>
        <a:bodyPr vertOverflow="clip" wrap="square" lIns="36576" tIns="32004" rIns="0" bIns="0" anchor="t" upright="1"/>
        <a:lstStyle/>
        <a:p>
          <a:pPr algn="l" rtl="0">
            <a:defRPr sz="1000"/>
          </a:pPr>
          <a:r>
            <a:rPr lang="en-GB" sz="1100" b="0" i="0" u="none" strike="noStrike" baseline="0">
              <a:solidFill>
                <a:srgbClr val="000000"/>
              </a:solidFill>
              <a:latin typeface="Calibri"/>
              <a:cs typeface="Calibri"/>
            </a:rPr>
            <a:t>The 5150 prior allocation to the SB is calculated as 20% of 25750, their allocation in 2024.</a:t>
          </a:r>
        </a:p>
        <a:p>
          <a:pPr algn="l" rtl="0">
            <a:defRPr sz="1000"/>
          </a:pPr>
          <a:endParaRPr lang="en-GB" sz="1100" b="0" i="0" u="none" strike="noStrike" baseline="0">
            <a:solidFill>
              <a:srgbClr val="000000"/>
            </a:solidFill>
            <a:latin typeface="Calibri"/>
            <a:cs typeface="Calibri"/>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iupac.org/wp-content/uploads/2023/10/10_budget_proposal_2024_2025.pdf"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D9E46-08AA-43F2-B419-4742D7E04F33}">
  <sheetPr>
    <tabColor rgb="FFFF0000"/>
  </sheetPr>
  <dimension ref="A1:A13"/>
  <sheetViews>
    <sheetView tabSelected="1" workbookViewId="0"/>
  </sheetViews>
  <sheetFormatPr baseColWidth="10" defaultRowHeight="14.5" x14ac:dyDescent="0.35"/>
  <cols>
    <col min="1" max="1" width="91.36328125" style="93" customWidth="1"/>
  </cols>
  <sheetData>
    <row r="1" spans="1:1" ht="43.5" x14ac:dyDescent="0.35">
      <c r="A1" s="201" t="s">
        <v>215</v>
      </c>
    </row>
    <row r="3" spans="1:1" x14ac:dyDescent="0.35">
      <c r="A3" s="93" t="s">
        <v>191</v>
      </c>
    </row>
    <row r="5" spans="1:1" ht="87" x14ac:dyDescent="0.35">
      <c r="A5" s="93" t="s">
        <v>262</v>
      </c>
    </row>
    <row r="6" spans="1:1" ht="78.5" customHeight="1" x14ac:dyDescent="0.35">
      <c r="A6" s="93" t="s">
        <v>263</v>
      </c>
    </row>
    <row r="7" spans="1:1" ht="58" x14ac:dyDescent="0.35">
      <c r="A7" s="93" t="s">
        <v>259</v>
      </c>
    </row>
    <row r="8" spans="1:1" ht="130.5" x14ac:dyDescent="0.35">
      <c r="A8" s="93" t="s">
        <v>258</v>
      </c>
    </row>
    <row r="9" spans="1:1" ht="121" customHeight="1" x14ac:dyDescent="0.35">
      <c r="A9" s="29" t="s">
        <v>260</v>
      </c>
    </row>
    <row r="13" spans="1:1" x14ac:dyDescent="0.35">
      <c r="A13" s="29"/>
    </row>
  </sheetData>
  <hyperlinks>
    <hyperlink ref="A1" r:id="rId1" xr:uid="{36706DD5-4456-49AC-8727-0C91FF988026}"/>
  </hyperlinks>
  <pageMargins left="0.7" right="0.7" top="0.78740157499999996" bottom="0.78740157499999996" header="0.3" footer="0.3"/>
  <pageSetup orientation="portrait" horizontalDpi="300" verticalDpi="3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C5AA6-C1DE-4821-8F56-FB5D1F8DACDB}">
  <dimension ref="A1:I38"/>
  <sheetViews>
    <sheetView workbookViewId="0">
      <selection activeCell="H43" sqref="H43"/>
    </sheetView>
  </sheetViews>
  <sheetFormatPr baseColWidth="10" defaultRowHeight="14.5" x14ac:dyDescent="0.35"/>
  <cols>
    <col min="5" max="5" width="16.7265625" customWidth="1"/>
    <col min="7" max="7" width="15.81640625" customWidth="1"/>
  </cols>
  <sheetData>
    <row r="1" spans="1:9" ht="15.5" x14ac:dyDescent="0.35">
      <c r="A1" s="36"/>
      <c r="B1" s="36"/>
      <c r="C1" s="84" t="s">
        <v>152</v>
      </c>
      <c r="D1" s="84"/>
      <c r="E1" s="84"/>
      <c r="F1" s="84"/>
      <c r="G1" s="84"/>
      <c r="H1" s="36"/>
      <c r="I1" s="36"/>
    </row>
    <row r="2" spans="1:9" ht="15.5" x14ac:dyDescent="0.35">
      <c r="A2" s="36"/>
      <c r="B2" s="40" t="s">
        <v>153</v>
      </c>
      <c r="C2" s="40"/>
      <c r="D2" s="40"/>
      <c r="E2" s="36"/>
      <c r="F2" s="36"/>
      <c r="G2" s="36"/>
      <c r="H2" s="36"/>
      <c r="I2" s="36"/>
    </row>
    <row r="3" spans="1:9" ht="15.5" x14ac:dyDescent="0.35">
      <c r="A3" s="36"/>
      <c r="B3" s="36"/>
      <c r="C3" s="36"/>
      <c r="D3" s="36"/>
      <c r="E3" s="80">
        <v>2024</v>
      </c>
      <c r="F3" s="81"/>
      <c r="G3" s="80">
        <v>2025</v>
      </c>
      <c r="H3" s="36"/>
      <c r="I3" s="37" t="s">
        <v>0</v>
      </c>
    </row>
    <row r="4" spans="1:9" ht="15.5" x14ac:dyDescent="0.35">
      <c r="A4" s="36"/>
      <c r="B4" s="36" t="s">
        <v>1</v>
      </c>
      <c r="C4" s="36"/>
      <c r="D4" s="36"/>
      <c r="E4" s="36"/>
      <c r="F4" s="36"/>
      <c r="G4" s="36"/>
      <c r="H4" s="36"/>
      <c r="I4" s="36"/>
    </row>
    <row r="5" spans="1:9" ht="15.5" x14ac:dyDescent="0.35">
      <c r="A5" s="36"/>
      <c r="B5" s="36"/>
      <c r="C5" s="36" t="s">
        <v>2</v>
      </c>
      <c r="D5" s="36"/>
      <c r="E5" s="41">
        <v>897000</v>
      </c>
      <c r="F5" s="36"/>
      <c r="G5" s="41">
        <v>915000</v>
      </c>
      <c r="H5" s="36"/>
      <c r="I5" s="36"/>
    </row>
    <row r="6" spans="1:9" ht="15.5" x14ac:dyDescent="0.35">
      <c r="A6" s="36"/>
      <c r="B6" s="36"/>
      <c r="C6" s="36" t="s">
        <v>9</v>
      </c>
      <c r="D6" s="36"/>
      <c r="E6" s="41">
        <v>179000</v>
      </c>
      <c r="F6" s="36"/>
      <c r="G6" s="41">
        <v>179000</v>
      </c>
      <c r="H6" s="36"/>
      <c r="I6" s="36"/>
    </row>
    <row r="7" spans="1:9" ht="15.5" x14ac:dyDescent="0.35">
      <c r="A7" s="36"/>
      <c r="B7" s="36"/>
      <c r="C7" s="36" t="s">
        <v>24</v>
      </c>
      <c r="D7" s="36"/>
      <c r="E7" s="41">
        <v>155000</v>
      </c>
      <c r="F7" s="36"/>
      <c r="G7" s="41">
        <v>5000</v>
      </c>
      <c r="H7" s="36"/>
      <c r="I7" s="36"/>
    </row>
    <row r="8" spans="1:9" ht="15.5" x14ac:dyDescent="0.35">
      <c r="A8" s="36"/>
      <c r="B8" s="36"/>
      <c r="C8" s="36" t="s">
        <v>33</v>
      </c>
      <c r="D8" s="36"/>
      <c r="E8" s="41">
        <v>32000</v>
      </c>
      <c r="F8" s="36"/>
      <c r="G8" s="41">
        <v>32000</v>
      </c>
      <c r="H8" s="36"/>
      <c r="I8" s="36"/>
    </row>
    <row r="9" spans="1:9" ht="15.5" x14ac:dyDescent="0.35">
      <c r="A9" s="36"/>
      <c r="B9" s="36"/>
      <c r="C9" s="36" t="s">
        <v>36</v>
      </c>
      <c r="D9" s="36"/>
      <c r="E9" s="41">
        <v>0</v>
      </c>
      <c r="F9" s="36"/>
      <c r="G9" s="41">
        <v>0</v>
      </c>
      <c r="H9" s="36"/>
      <c r="I9" s="37"/>
    </row>
    <row r="10" spans="1:9" ht="15.5" x14ac:dyDescent="0.35">
      <c r="A10" s="36"/>
      <c r="B10" s="36"/>
      <c r="C10" s="36" t="s">
        <v>41</v>
      </c>
      <c r="D10" s="36"/>
      <c r="E10" s="41">
        <v>165000</v>
      </c>
      <c r="F10" s="36"/>
      <c r="G10" s="41">
        <v>167000</v>
      </c>
      <c r="H10" s="36"/>
      <c r="I10" s="36"/>
    </row>
    <row r="11" spans="1:9" ht="15.5" x14ac:dyDescent="0.35">
      <c r="A11" s="36"/>
      <c r="B11" s="36"/>
      <c r="C11" s="77" t="s">
        <v>49</v>
      </c>
      <c r="D11" s="77" t="s">
        <v>50</v>
      </c>
      <c r="E11" s="78">
        <v>1428000</v>
      </c>
      <c r="F11" s="77" t="s">
        <v>50</v>
      </c>
      <c r="G11" s="78">
        <v>1298000</v>
      </c>
      <c r="H11" s="36"/>
      <c r="I11" s="36"/>
    </row>
    <row r="12" spans="1:9" ht="15.5" x14ac:dyDescent="0.35">
      <c r="A12" s="36"/>
      <c r="B12" s="36"/>
      <c r="C12" s="77" t="s">
        <v>54</v>
      </c>
      <c r="D12" s="77" t="s">
        <v>50</v>
      </c>
      <c r="E12" s="78">
        <v>7000</v>
      </c>
      <c r="F12" s="77" t="s">
        <v>50</v>
      </c>
      <c r="G12" s="78">
        <v>8000</v>
      </c>
      <c r="H12" s="36"/>
      <c r="I12" s="36"/>
    </row>
    <row r="13" spans="1:9" ht="15.5" x14ac:dyDescent="0.35">
      <c r="A13" s="36"/>
      <c r="B13" s="36"/>
      <c r="C13" s="45" t="s">
        <v>154</v>
      </c>
      <c r="D13" s="46" t="s">
        <v>50</v>
      </c>
      <c r="E13" s="47">
        <v>1421000</v>
      </c>
      <c r="F13" s="46" t="s">
        <v>50</v>
      </c>
      <c r="G13" s="47">
        <v>1290000</v>
      </c>
      <c r="H13" s="36"/>
      <c r="I13" s="36"/>
    </row>
    <row r="14" spans="1:9" ht="15.5" x14ac:dyDescent="0.35">
      <c r="A14" s="36"/>
      <c r="B14" s="36"/>
      <c r="C14" s="37"/>
      <c r="D14" s="37"/>
      <c r="E14" s="37"/>
      <c r="F14" s="37"/>
      <c r="G14" s="37"/>
      <c r="H14" s="36"/>
      <c r="I14" s="36"/>
    </row>
    <row r="15" spans="1:9" ht="15.5" x14ac:dyDescent="0.35">
      <c r="A15" s="36"/>
      <c r="B15" s="36"/>
      <c r="C15" s="37" t="s">
        <v>56</v>
      </c>
      <c r="D15" s="36"/>
      <c r="E15" s="36"/>
      <c r="F15" s="36"/>
      <c r="G15" s="36"/>
      <c r="H15" s="36"/>
      <c r="I15" s="36"/>
    </row>
    <row r="16" spans="1:9" ht="15.5" x14ac:dyDescent="0.35">
      <c r="A16" s="36"/>
      <c r="B16" s="36"/>
      <c r="C16" s="36" t="s">
        <v>58</v>
      </c>
      <c r="D16" s="36"/>
      <c r="E16" s="41">
        <v>594150</v>
      </c>
      <c r="F16" s="36"/>
      <c r="G16" s="41">
        <v>613150</v>
      </c>
      <c r="H16" s="36"/>
      <c r="I16" s="36"/>
    </row>
    <row r="17" spans="1:9" ht="15.5" x14ac:dyDescent="0.35">
      <c r="A17" s="36"/>
      <c r="B17" s="36"/>
      <c r="C17" s="36" t="s">
        <v>155</v>
      </c>
      <c r="D17" s="36"/>
      <c r="E17" s="41">
        <v>272950</v>
      </c>
      <c r="F17" s="36"/>
      <c r="G17" s="41">
        <v>494450</v>
      </c>
      <c r="H17" s="36"/>
      <c r="I17" s="36"/>
    </row>
    <row r="18" spans="1:9" ht="15.5" x14ac:dyDescent="0.35">
      <c r="A18" s="36"/>
      <c r="B18" s="36"/>
      <c r="C18" s="36" t="s">
        <v>97</v>
      </c>
      <c r="D18" s="36"/>
      <c r="E18" s="41">
        <v>21525</v>
      </c>
      <c r="F18" s="36"/>
      <c r="G18" s="41">
        <v>21525</v>
      </c>
      <c r="H18" s="36"/>
      <c r="I18" s="36"/>
    </row>
    <row r="19" spans="1:9" ht="15.5" x14ac:dyDescent="0.35">
      <c r="A19" s="36"/>
      <c r="B19" s="36"/>
      <c r="C19" s="36" t="s">
        <v>156</v>
      </c>
      <c r="D19" s="36"/>
      <c r="E19" s="41">
        <v>352575</v>
      </c>
      <c r="F19" s="36"/>
      <c r="G19" s="41">
        <v>365675</v>
      </c>
      <c r="H19" s="36"/>
      <c r="I19" s="36"/>
    </row>
    <row r="20" spans="1:9" ht="15.5" x14ac:dyDescent="0.35">
      <c r="A20" s="36"/>
      <c r="B20" s="36"/>
      <c r="C20" s="45" t="s">
        <v>145</v>
      </c>
      <c r="D20" s="46" t="s">
        <v>50</v>
      </c>
      <c r="E20" s="47">
        <v>1241200</v>
      </c>
      <c r="F20" s="46" t="s">
        <v>50</v>
      </c>
      <c r="G20" s="47">
        <v>1494800</v>
      </c>
      <c r="H20" s="36"/>
      <c r="I20" s="36"/>
    </row>
    <row r="21" spans="1:9" ht="15.5" x14ac:dyDescent="0.35">
      <c r="A21" s="36"/>
      <c r="B21" s="36"/>
      <c r="C21" s="36"/>
      <c r="D21" s="36"/>
      <c r="E21" s="36"/>
      <c r="F21" s="36"/>
      <c r="G21" s="36"/>
      <c r="H21" s="36"/>
      <c r="I21" s="36"/>
    </row>
    <row r="22" spans="1:9" ht="16" thickBot="1" x14ac:dyDescent="0.4">
      <c r="A22" s="36"/>
      <c r="B22" s="36"/>
      <c r="C22" s="45" t="s">
        <v>148</v>
      </c>
      <c r="D22" s="46" t="s">
        <v>50</v>
      </c>
      <c r="E22" s="69">
        <v>179800</v>
      </c>
      <c r="F22" s="46" t="s">
        <v>50</v>
      </c>
      <c r="G22" s="69">
        <v>-204800</v>
      </c>
      <c r="H22" s="36"/>
      <c r="I22" s="36"/>
    </row>
    <row r="23" spans="1:9" ht="16" thickTop="1" x14ac:dyDescent="0.35">
      <c r="A23" s="36"/>
      <c r="B23" s="36"/>
      <c r="C23" s="36"/>
      <c r="D23" s="36"/>
      <c r="E23" s="36"/>
      <c r="F23" s="36"/>
      <c r="G23" s="36"/>
      <c r="H23" s="36"/>
      <c r="I23" s="36"/>
    </row>
    <row r="24" spans="1:9" ht="16" thickBot="1" x14ac:dyDescent="0.4">
      <c r="A24" s="36"/>
      <c r="B24" s="36"/>
      <c r="C24" s="40" t="s">
        <v>151</v>
      </c>
      <c r="D24" s="73" t="s">
        <v>50</v>
      </c>
      <c r="E24" s="73" t="s">
        <v>50</v>
      </c>
      <c r="F24" s="73" t="s">
        <v>50</v>
      </c>
      <c r="G24" s="85">
        <v>-25000</v>
      </c>
      <c r="H24" s="36"/>
      <c r="I24" s="36"/>
    </row>
    <row r="25" spans="1:9" ht="16" thickTop="1" x14ac:dyDescent="0.35">
      <c r="A25" s="36"/>
      <c r="B25" s="36"/>
      <c r="C25" s="36"/>
      <c r="D25" s="36"/>
      <c r="E25" s="36"/>
      <c r="F25" s="36"/>
      <c r="G25" s="36"/>
      <c r="H25" s="36"/>
      <c r="I25" s="36"/>
    </row>
    <row r="26" spans="1:9" ht="15.5" x14ac:dyDescent="0.35">
      <c r="A26" s="36"/>
      <c r="B26" s="36"/>
      <c r="C26" s="1"/>
      <c r="D26" s="1"/>
      <c r="E26" s="1"/>
      <c r="F26" s="7"/>
      <c r="G26" s="7"/>
      <c r="H26" s="7"/>
      <c r="I26" s="7"/>
    </row>
    <row r="27" spans="1:9" ht="15.5" x14ac:dyDescent="0.35">
      <c r="A27" s="36"/>
      <c r="B27" s="36"/>
      <c r="C27" s="15" t="s">
        <v>220</v>
      </c>
      <c r="D27" s="1"/>
      <c r="E27" s="15">
        <v>2024</v>
      </c>
      <c r="F27" s="15"/>
      <c r="G27" s="15">
        <v>2025</v>
      </c>
      <c r="H27" s="1"/>
      <c r="I27" s="1"/>
    </row>
    <row r="28" spans="1:9" ht="15.5" x14ac:dyDescent="0.35">
      <c r="A28" s="36"/>
      <c r="B28" s="36"/>
      <c r="C28" s="15" t="s">
        <v>222</v>
      </c>
      <c r="D28" s="1"/>
      <c r="E28" s="23">
        <v>11814</v>
      </c>
      <c r="F28" s="1"/>
      <c r="G28" s="24">
        <v>4218</v>
      </c>
      <c r="H28" s="1"/>
      <c r="I28" s="1"/>
    </row>
    <row r="29" spans="1:9" ht="15.5" x14ac:dyDescent="0.35">
      <c r="A29" s="36"/>
      <c r="B29" s="36"/>
      <c r="C29" s="15" t="s">
        <v>223</v>
      </c>
      <c r="D29" s="1"/>
      <c r="E29" s="23">
        <v>8436</v>
      </c>
      <c r="F29" s="1"/>
      <c r="G29" s="24">
        <v>15228</v>
      </c>
      <c r="H29" s="1"/>
      <c r="I29" s="1"/>
    </row>
    <row r="30" spans="1:9" ht="15.5" x14ac:dyDescent="0.35">
      <c r="A30" s="36"/>
      <c r="B30" s="36"/>
      <c r="C30" s="15" t="s">
        <v>224</v>
      </c>
      <c r="D30" s="1"/>
      <c r="E30" s="23">
        <v>22842</v>
      </c>
      <c r="F30" s="1"/>
      <c r="G30" s="24">
        <v>32509.649999999998</v>
      </c>
      <c r="H30" s="1"/>
      <c r="I30" s="1"/>
    </row>
    <row r="31" spans="1:9" ht="15.5" x14ac:dyDescent="0.35">
      <c r="A31" s="36"/>
      <c r="B31" s="36"/>
      <c r="C31" s="15" t="s">
        <v>225</v>
      </c>
      <c r="D31" s="1"/>
      <c r="E31" s="23">
        <v>54182.75</v>
      </c>
      <c r="F31" s="1"/>
      <c r="G31" s="24">
        <v>76750</v>
      </c>
      <c r="H31" s="1"/>
      <c r="I31" s="1"/>
    </row>
    <row r="32" spans="1:9" ht="16" thickBot="1" x14ac:dyDescent="0.4">
      <c r="A32" s="36"/>
      <c r="B32" s="36"/>
      <c r="C32" s="15" t="s">
        <v>226</v>
      </c>
      <c r="D32" s="1"/>
      <c r="E32" s="23">
        <v>61400</v>
      </c>
      <c r="F32" s="1"/>
      <c r="G32" s="26">
        <v>28700</v>
      </c>
      <c r="H32" s="15"/>
      <c r="I32" s="1" t="s">
        <v>230</v>
      </c>
    </row>
    <row r="33" spans="1:9" ht="16" thickBot="1" x14ac:dyDescent="0.4">
      <c r="A33" s="36"/>
      <c r="B33" s="36"/>
      <c r="C33" s="15" t="s">
        <v>227</v>
      </c>
      <c r="D33" s="1"/>
      <c r="E33" s="21">
        <v>21525</v>
      </c>
      <c r="F33" s="1"/>
      <c r="G33" s="21">
        <v>22794</v>
      </c>
      <c r="H33" s="1"/>
      <c r="I33" s="1"/>
    </row>
    <row r="34" spans="1:9" ht="18.5" x14ac:dyDescent="0.45">
      <c r="A34" s="36"/>
      <c r="B34" s="36"/>
      <c r="C34" s="1"/>
      <c r="D34" s="35" t="s">
        <v>219</v>
      </c>
      <c r="E34" s="115">
        <v>158674.75</v>
      </c>
      <c r="F34" s="1"/>
      <c r="G34" s="116">
        <v>157405.65</v>
      </c>
      <c r="H34" s="1"/>
      <c r="I34" s="1" t="s">
        <v>236</v>
      </c>
    </row>
    <row r="35" spans="1:9" ht="19" thickBot="1" x14ac:dyDescent="0.5">
      <c r="A35" s="36"/>
      <c r="B35" s="36"/>
      <c r="C35" s="1"/>
      <c r="D35" s="35" t="s">
        <v>221</v>
      </c>
      <c r="E35" s="137">
        <v>180200</v>
      </c>
      <c r="F35" s="136"/>
      <c r="G35" s="137">
        <v>180200</v>
      </c>
      <c r="H35" s="1"/>
      <c r="I35" s="1"/>
    </row>
    <row r="36" spans="1:9" ht="19" thickBot="1" x14ac:dyDescent="0.5">
      <c r="A36" s="36"/>
      <c r="B36" s="36"/>
      <c r="C36" s="1"/>
      <c r="D36" s="35" t="s">
        <v>228</v>
      </c>
      <c r="E36" s="138">
        <v>21525.25</v>
      </c>
      <c r="F36" s="136"/>
      <c r="G36" s="138">
        <v>22794.350000000006</v>
      </c>
      <c r="H36" s="1"/>
      <c r="I36" s="1" t="s">
        <v>231</v>
      </c>
    </row>
    <row r="37" spans="1:9" ht="21" x14ac:dyDescent="0.5">
      <c r="A37" s="1"/>
      <c r="B37" s="1"/>
      <c r="C37" s="1"/>
      <c r="D37" s="35" t="s">
        <v>157</v>
      </c>
      <c r="E37" s="139">
        <v>143500</v>
      </c>
      <c r="F37" s="140"/>
      <c r="G37" s="139">
        <v>151962.33333333337</v>
      </c>
      <c r="H37" s="1"/>
      <c r="I37" s="141"/>
    </row>
    <row r="38" spans="1:9" ht="18.5" x14ac:dyDescent="0.45">
      <c r="A38" s="1"/>
      <c r="B38" s="1"/>
      <c r="C38" s="1"/>
      <c r="D38" s="35"/>
      <c r="E38" s="155"/>
      <c r="F38" s="156"/>
      <c r="G38" s="155"/>
      <c r="H38" s="1"/>
      <c r="I38" s="1"/>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1B532-E049-4D7A-B2F0-E92F9520B47F}">
  <sheetPr>
    <pageSetUpPr fitToPage="1"/>
  </sheetPr>
  <dimension ref="B1:Y192"/>
  <sheetViews>
    <sheetView zoomScale="70" zoomScaleNormal="70" workbookViewId="0">
      <selection activeCell="F178" sqref="F178"/>
    </sheetView>
  </sheetViews>
  <sheetFormatPr baseColWidth="10" defaultColWidth="9.6328125" defaultRowHeight="15.5" x14ac:dyDescent="0.35"/>
  <cols>
    <col min="1" max="1" width="2.1796875" style="1" customWidth="1"/>
    <col min="2" max="3" width="1.7265625" style="1" customWidth="1"/>
    <col min="4" max="4" width="54.453125" style="1" customWidth="1"/>
    <col min="5" max="5" width="3.453125" style="1" customWidth="1"/>
    <col min="6" max="6" width="17.54296875" style="2" customWidth="1"/>
    <col min="7" max="7" width="1.54296875" style="2" customWidth="1"/>
    <col min="8" max="8" width="17.453125" style="2" customWidth="1"/>
    <col min="9" max="9" width="0.81640625" style="1" customWidth="1"/>
    <col min="10" max="10" width="38.26953125" style="1" customWidth="1"/>
    <col min="11" max="11" width="12.54296875" style="1" bestFit="1" customWidth="1"/>
    <col min="12" max="12" width="11.453125" style="1" customWidth="1"/>
    <col min="13" max="14" width="9.6328125" style="1"/>
    <col min="15" max="15" width="9.7265625" style="1" bestFit="1" customWidth="1"/>
    <col min="16" max="16" width="9.6328125" style="1" customWidth="1"/>
    <col min="17" max="17" width="9.7265625" style="1" bestFit="1" customWidth="1"/>
    <col min="18" max="16384" width="9.6328125" style="1"/>
  </cols>
  <sheetData>
    <row r="1" spans="2:10" ht="10.5" customHeight="1" x14ac:dyDescent="0.35"/>
    <row r="2" spans="2:10" x14ac:dyDescent="0.35">
      <c r="B2" s="3" t="s">
        <v>201</v>
      </c>
      <c r="C2" s="4"/>
      <c r="D2" s="4"/>
    </row>
    <row r="3" spans="2:10" x14ac:dyDescent="0.35">
      <c r="F3" s="5">
        <v>2024</v>
      </c>
      <c r="G3" s="6"/>
      <c r="H3" s="5">
        <v>2025</v>
      </c>
      <c r="J3" s="1" t="s">
        <v>0</v>
      </c>
    </row>
    <row r="4" spans="2:10" x14ac:dyDescent="0.35">
      <c r="B4" s="1" t="s">
        <v>1</v>
      </c>
    </row>
    <row r="5" spans="2:10" x14ac:dyDescent="0.35">
      <c r="C5" s="1" t="s">
        <v>2</v>
      </c>
    </row>
    <row r="6" spans="2:10" x14ac:dyDescent="0.35">
      <c r="D6" s="1" t="s">
        <v>3</v>
      </c>
      <c r="F6" s="2">
        <v>848500</v>
      </c>
      <c r="H6" s="2">
        <v>848500</v>
      </c>
    </row>
    <row r="7" spans="2:10" x14ac:dyDescent="0.35">
      <c r="D7" s="1" t="s">
        <v>4</v>
      </c>
      <c r="F7" s="7">
        <v>1500</v>
      </c>
      <c r="G7" s="7"/>
      <c r="H7" s="7">
        <v>1500</v>
      </c>
    </row>
    <row r="8" spans="2:10" x14ac:dyDescent="0.35">
      <c r="D8" s="1" t="s">
        <v>5</v>
      </c>
      <c r="F8" s="7">
        <v>22250</v>
      </c>
      <c r="G8" s="7"/>
      <c r="H8" s="7">
        <v>35000</v>
      </c>
    </row>
    <row r="9" spans="2:10" x14ac:dyDescent="0.35">
      <c r="D9" s="1" t="s">
        <v>6</v>
      </c>
      <c r="F9" s="7">
        <v>7250</v>
      </c>
      <c r="G9" s="7"/>
      <c r="H9" s="7">
        <v>10000</v>
      </c>
    </row>
    <row r="10" spans="2:10" x14ac:dyDescent="0.35">
      <c r="D10" s="1" t="s">
        <v>7</v>
      </c>
      <c r="F10" s="7">
        <v>10000</v>
      </c>
      <c r="G10" s="7"/>
      <c r="H10" s="7">
        <v>10000</v>
      </c>
    </row>
    <row r="11" spans="2:10" x14ac:dyDescent="0.35">
      <c r="D11" s="1" t="s">
        <v>8</v>
      </c>
      <c r="F11" s="7">
        <v>7500</v>
      </c>
      <c r="G11" s="7"/>
      <c r="H11" s="7">
        <v>10000</v>
      </c>
    </row>
    <row r="13" spans="2:10" x14ac:dyDescent="0.35">
      <c r="C13" s="1" t="s">
        <v>9</v>
      </c>
    </row>
    <row r="14" spans="2:10" x14ac:dyDescent="0.35">
      <c r="D14" s="1" t="s">
        <v>10</v>
      </c>
      <c r="F14" s="7">
        <v>175000</v>
      </c>
      <c r="G14" s="7"/>
      <c r="H14" s="7">
        <v>175000</v>
      </c>
    </row>
    <row r="15" spans="2:10" x14ac:dyDescent="0.35">
      <c r="D15" s="1" t="s">
        <v>11</v>
      </c>
      <c r="F15" s="2">
        <v>0</v>
      </c>
      <c r="H15" s="2">
        <v>0</v>
      </c>
    </row>
    <row r="16" spans="2:10" x14ac:dyDescent="0.35">
      <c r="D16" s="1" t="s">
        <v>13</v>
      </c>
      <c r="F16" s="7">
        <v>0</v>
      </c>
      <c r="G16" s="7"/>
      <c r="H16" s="7">
        <v>0</v>
      </c>
    </row>
    <row r="17" spans="3:10" x14ac:dyDescent="0.35">
      <c r="D17" s="1" t="s">
        <v>14</v>
      </c>
      <c r="F17" s="2">
        <v>0</v>
      </c>
      <c r="H17" s="2">
        <v>0</v>
      </c>
    </row>
    <row r="18" spans="3:10" x14ac:dyDescent="0.35">
      <c r="D18" s="1" t="s">
        <v>15</v>
      </c>
      <c r="F18" s="7">
        <v>575</v>
      </c>
      <c r="G18" s="7"/>
      <c r="H18" s="7">
        <v>575</v>
      </c>
    </row>
    <row r="19" spans="3:10" x14ac:dyDescent="0.35">
      <c r="D19" s="1" t="s">
        <v>16</v>
      </c>
      <c r="F19" s="7">
        <v>200</v>
      </c>
      <c r="G19" s="7"/>
      <c r="H19" s="7">
        <v>200</v>
      </c>
    </row>
    <row r="20" spans="3:10" x14ac:dyDescent="0.35">
      <c r="D20" s="1" t="s">
        <v>17</v>
      </c>
      <c r="F20" s="7">
        <v>500</v>
      </c>
      <c r="G20" s="7"/>
      <c r="H20" s="7">
        <v>500</v>
      </c>
      <c r="J20" s="30"/>
    </row>
    <row r="21" spans="3:10" x14ac:dyDescent="0.35">
      <c r="D21" s="1" t="s">
        <v>18</v>
      </c>
      <c r="F21" s="7">
        <v>1900</v>
      </c>
      <c r="G21" s="7"/>
      <c r="H21" s="7">
        <v>1900</v>
      </c>
    </row>
    <row r="22" spans="3:10" x14ac:dyDescent="0.35">
      <c r="D22" s="1" t="s">
        <v>19</v>
      </c>
      <c r="F22" s="7">
        <v>50</v>
      </c>
      <c r="G22" s="7"/>
      <c r="H22" s="7">
        <v>50</v>
      </c>
    </row>
    <row r="23" spans="3:10" x14ac:dyDescent="0.35">
      <c r="D23" s="1" t="s">
        <v>20</v>
      </c>
      <c r="F23" s="7">
        <v>250</v>
      </c>
      <c r="G23" s="7"/>
      <c r="H23" s="7">
        <v>250</v>
      </c>
    </row>
    <row r="24" spans="3:10" x14ac:dyDescent="0.35">
      <c r="D24" s="1" t="s">
        <v>21</v>
      </c>
      <c r="F24" s="7">
        <v>500</v>
      </c>
      <c r="G24" s="7"/>
      <c r="H24" s="7">
        <v>500</v>
      </c>
    </row>
    <row r="25" spans="3:10" x14ac:dyDescent="0.35">
      <c r="D25" s="1" t="s">
        <v>22</v>
      </c>
      <c r="F25" s="7">
        <v>25</v>
      </c>
      <c r="G25" s="7"/>
      <c r="H25" s="7">
        <v>25</v>
      </c>
    </row>
    <row r="26" spans="3:10" x14ac:dyDescent="0.35">
      <c r="D26" s="1" t="s">
        <v>23</v>
      </c>
      <c r="F26" s="2">
        <v>0</v>
      </c>
      <c r="H26" s="2">
        <v>0</v>
      </c>
    </row>
    <row r="28" spans="3:10" x14ac:dyDescent="0.35">
      <c r="C28" s="1" t="s">
        <v>24</v>
      </c>
    </row>
    <row r="29" spans="3:10" x14ac:dyDescent="0.35">
      <c r="D29" s="1" t="s">
        <v>25</v>
      </c>
      <c r="F29" s="7">
        <v>0</v>
      </c>
      <c r="G29" s="7"/>
      <c r="H29" s="7">
        <v>0</v>
      </c>
    </row>
    <row r="30" spans="3:10" x14ac:dyDescent="0.35">
      <c r="D30" s="1" t="s">
        <v>26</v>
      </c>
      <c r="F30" s="7">
        <v>100000</v>
      </c>
      <c r="G30" s="7"/>
      <c r="H30" s="7">
        <v>0</v>
      </c>
      <c r="J30" s="1" t="s">
        <v>27</v>
      </c>
    </row>
    <row r="31" spans="3:10" x14ac:dyDescent="0.35">
      <c r="D31" s="1" t="s">
        <v>28</v>
      </c>
      <c r="F31" s="7">
        <v>20000</v>
      </c>
      <c r="G31" s="7"/>
      <c r="H31" s="7">
        <v>0</v>
      </c>
      <c r="J31" s="1" t="s">
        <v>29</v>
      </c>
    </row>
    <row r="32" spans="3:10" x14ac:dyDescent="0.35">
      <c r="D32" s="1" t="s">
        <v>30</v>
      </c>
      <c r="F32" s="7">
        <v>5000</v>
      </c>
      <c r="G32" s="7"/>
      <c r="H32" s="7">
        <v>5000</v>
      </c>
    </row>
    <row r="33" spans="3:10" x14ac:dyDescent="0.35">
      <c r="D33" s="1" t="s">
        <v>31</v>
      </c>
      <c r="F33" s="7">
        <v>30000</v>
      </c>
      <c r="G33" s="7"/>
      <c r="H33" s="7">
        <v>0</v>
      </c>
      <c r="J33" s="1" t="s">
        <v>32</v>
      </c>
    </row>
    <row r="34" spans="3:10" x14ac:dyDescent="0.35">
      <c r="F34" s="7"/>
      <c r="G34" s="7"/>
      <c r="H34" s="7"/>
    </row>
    <row r="35" spans="3:10" x14ac:dyDescent="0.35">
      <c r="C35" s="1" t="s">
        <v>33</v>
      </c>
      <c r="F35" s="7"/>
      <c r="G35" s="7"/>
      <c r="H35" s="7"/>
    </row>
    <row r="36" spans="3:10" x14ac:dyDescent="0.35">
      <c r="D36" s="1" t="s">
        <v>34</v>
      </c>
      <c r="F36" s="7">
        <v>32000</v>
      </c>
      <c r="G36" s="7"/>
      <c r="H36" s="7">
        <v>32000</v>
      </c>
    </row>
    <row r="37" spans="3:10" x14ac:dyDescent="0.35">
      <c r="D37" s="1" t="s">
        <v>35</v>
      </c>
      <c r="F37" s="7">
        <v>0</v>
      </c>
      <c r="G37" s="7"/>
      <c r="H37" s="7">
        <v>0</v>
      </c>
    </row>
    <row r="40" spans="3:10" x14ac:dyDescent="0.35">
      <c r="C40" s="1" t="s">
        <v>36</v>
      </c>
    </row>
    <row r="41" spans="3:10" x14ac:dyDescent="0.35">
      <c r="D41" s="1" t="s">
        <v>37</v>
      </c>
      <c r="F41" s="2">
        <v>0</v>
      </c>
      <c r="H41" s="2">
        <v>0</v>
      </c>
    </row>
    <row r="42" spans="3:10" x14ac:dyDescent="0.35">
      <c r="D42" s="1" t="s">
        <v>38</v>
      </c>
      <c r="F42" s="2">
        <v>0</v>
      </c>
      <c r="H42" s="2">
        <v>0</v>
      </c>
    </row>
    <row r="43" spans="3:10" x14ac:dyDescent="0.35">
      <c r="D43" s="1" t="s">
        <v>39</v>
      </c>
      <c r="F43" s="2">
        <v>0</v>
      </c>
      <c r="H43" s="2">
        <v>0</v>
      </c>
    </row>
    <row r="44" spans="3:10" x14ac:dyDescent="0.35">
      <c r="D44" s="1" t="s">
        <v>40</v>
      </c>
      <c r="F44" s="2">
        <v>0</v>
      </c>
      <c r="H44" s="2">
        <v>0</v>
      </c>
    </row>
    <row r="46" spans="3:10" x14ac:dyDescent="0.35">
      <c r="C46" s="1" t="s">
        <v>41</v>
      </c>
    </row>
    <row r="47" spans="3:10" x14ac:dyDescent="0.35">
      <c r="D47" s="1" t="s">
        <v>42</v>
      </c>
      <c r="F47" s="2">
        <v>112750</v>
      </c>
      <c r="H47" s="2">
        <v>113750</v>
      </c>
      <c r="J47" s="33" t="s">
        <v>43</v>
      </c>
    </row>
    <row r="48" spans="3:10" x14ac:dyDescent="0.35">
      <c r="D48" s="1" t="s">
        <v>44</v>
      </c>
      <c r="F48" s="7">
        <v>45000</v>
      </c>
      <c r="G48" s="7"/>
      <c r="H48" s="7">
        <v>45000</v>
      </c>
      <c r="J48" s="30" t="s">
        <v>45</v>
      </c>
    </row>
    <row r="49" spans="2:18" x14ac:dyDescent="0.35">
      <c r="D49" s="1" t="s">
        <v>46</v>
      </c>
      <c r="F49" s="2">
        <v>250</v>
      </c>
      <c r="H49" s="2">
        <v>250</v>
      </c>
      <c r="J49" s="33" t="s">
        <v>47</v>
      </c>
    </row>
    <row r="50" spans="2:18" x14ac:dyDescent="0.35">
      <c r="D50" s="1" t="s">
        <v>48</v>
      </c>
      <c r="F50" s="2">
        <v>7000</v>
      </c>
      <c r="H50" s="2">
        <v>8000</v>
      </c>
    </row>
    <row r="51" spans="2:18" x14ac:dyDescent="0.35">
      <c r="J51" s="32"/>
    </row>
    <row r="52" spans="2:18" x14ac:dyDescent="0.35">
      <c r="C52" s="8" t="s">
        <v>49</v>
      </c>
      <c r="D52" s="8"/>
      <c r="E52" s="8"/>
      <c r="F52" s="9">
        <f>SUM(F6:F50)</f>
        <v>1428000</v>
      </c>
      <c r="G52" s="10"/>
      <c r="H52" s="9">
        <f>SUM(H6:H50)</f>
        <v>1298000</v>
      </c>
      <c r="J52" s="32"/>
    </row>
    <row r="53" spans="2:18" x14ac:dyDescent="0.35">
      <c r="K53" s="31"/>
      <c r="L53" s="31"/>
    </row>
    <row r="54" spans="2:18" x14ac:dyDescent="0.35">
      <c r="B54" s="1" t="s">
        <v>51</v>
      </c>
    </row>
    <row r="55" spans="2:18" x14ac:dyDescent="0.35">
      <c r="C55" s="1" t="s">
        <v>48</v>
      </c>
      <c r="F55" s="2">
        <v>5200</v>
      </c>
      <c r="H55" s="2">
        <v>7700</v>
      </c>
      <c r="J55" s="33" t="s">
        <v>47</v>
      </c>
    </row>
    <row r="56" spans="2:18" x14ac:dyDescent="0.35">
      <c r="C56" s="1" t="s">
        <v>52</v>
      </c>
      <c r="F56" s="2">
        <v>300</v>
      </c>
      <c r="H56" s="2">
        <v>300</v>
      </c>
      <c r="J56" s="33" t="s">
        <v>47</v>
      </c>
    </row>
    <row r="57" spans="2:18" x14ac:dyDescent="0.35">
      <c r="C57" s="1" t="s">
        <v>53</v>
      </c>
      <c r="F57" s="2">
        <v>1500</v>
      </c>
      <c r="H57" s="2">
        <v>0</v>
      </c>
      <c r="R57" s="31"/>
    </row>
    <row r="58" spans="2:18" x14ac:dyDescent="0.35">
      <c r="C58" s="8" t="s">
        <v>54</v>
      </c>
      <c r="D58" s="8"/>
      <c r="E58" s="8"/>
      <c r="F58" s="9">
        <f>SUM(F55:F57)</f>
        <v>7000</v>
      </c>
      <c r="G58" s="10"/>
      <c r="H58" s="9">
        <f>SUM(H55:H57)</f>
        <v>8000</v>
      </c>
    </row>
    <row r="60" spans="2:18" x14ac:dyDescent="0.35">
      <c r="B60" s="11" t="s">
        <v>55</v>
      </c>
      <c r="C60" s="12"/>
      <c r="D60" s="12"/>
      <c r="E60" s="12"/>
      <c r="F60" s="13">
        <f>F52-F58</f>
        <v>1421000</v>
      </c>
      <c r="G60" s="14"/>
      <c r="H60" s="13">
        <f>H52-H58</f>
        <v>1290000</v>
      </c>
    </row>
    <row r="61" spans="2:18" s="15" customFormat="1" x14ac:dyDescent="0.35">
      <c r="F61" s="16"/>
      <c r="G61" s="16"/>
      <c r="H61" s="16"/>
    </row>
    <row r="62" spans="2:18" x14ac:dyDescent="0.35">
      <c r="B62" s="15" t="s">
        <v>56</v>
      </c>
    </row>
    <row r="63" spans="2:18" x14ac:dyDescent="0.35">
      <c r="C63" s="15" t="s">
        <v>57</v>
      </c>
    </row>
    <row r="64" spans="2:18" x14ac:dyDescent="0.35">
      <c r="C64" s="1" t="s">
        <v>58</v>
      </c>
      <c r="O64" s="32"/>
      <c r="Q64" s="32"/>
    </row>
    <row r="65" spans="2:18" x14ac:dyDescent="0.35">
      <c r="D65" s="18" t="s">
        <v>59</v>
      </c>
      <c r="E65" s="18"/>
      <c r="F65" s="19">
        <v>492220</v>
      </c>
      <c r="G65" s="19"/>
      <c r="H65" s="19">
        <v>506990</v>
      </c>
      <c r="O65" s="32"/>
      <c r="Q65" s="32"/>
    </row>
    <row r="66" spans="2:18" x14ac:dyDescent="0.35">
      <c r="D66" s="18" t="s">
        <v>60</v>
      </c>
      <c r="E66" s="18"/>
      <c r="F66" s="19">
        <v>33400</v>
      </c>
      <c r="G66" s="19"/>
      <c r="H66" s="19">
        <v>34400</v>
      </c>
      <c r="O66" s="32"/>
      <c r="Q66" s="32"/>
      <c r="R66" s="32"/>
    </row>
    <row r="67" spans="2:18" x14ac:dyDescent="0.35">
      <c r="D67" s="18" t="s">
        <v>61</v>
      </c>
      <c r="E67" s="18"/>
      <c r="F67" s="19">
        <v>42720</v>
      </c>
      <c r="G67" s="19"/>
      <c r="H67" s="19">
        <v>44000</v>
      </c>
    </row>
    <row r="68" spans="2:18" x14ac:dyDescent="0.35">
      <c r="D68" s="18" t="s">
        <v>62</v>
      </c>
      <c r="E68" s="18"/>
      <c r="F68" s="19">
        <v>24310</v>
      </c>
      <c r="G68" s="19"/>
      <c r="H68" s="19">
        <v>26010</v>
      </c>
      <c r="J68" s="33" t="s">
        <v>47</v>
      </c>
      <c r="N68" s="34"/>
    </row>
    <row r="69" spans="2:18" x14ac:dyDescent="0.35">
      <c r="D69" s="18" t="s">
        <v>63</v>
      </c>
      <c r="E69" s="18"/>
      <c r="F69" s="19">
        <v>1500</v>
      </c>
      <c r="G69" s="19"/>
      <c r="H69" s="19">
        <v>1750</v>
      </c>
      <c r="J69" s="33" t="s">
        <v>47</v>
      </c>
    </row>
    <row r="71" spans="2:18" x14ac:dyDescent="0.35">
      <c r="C71" s="1" t="s">
        <v>64</v>
      </c>
    </row>
    <row r="72" spans="2:18" x14ac:dyDescent="0.35">
      <c r="B72" s="36"/>
      <c r="C72" s="36"/>
      <c r="D72" s="50" t="s">
        <v>65</v>
      </c>
      <c r="E72" s="50" t="s">
        <v>50</v>
      </c>
      <c r="F72" s="52">
        <v>158675</v>
      </c>
      <c r="G72" s="51" t="s">
        <v>50</v>
      </c>
      <c r="H72" s="52">
        <f>128706-0.5</f>
        <v>128705.5</v>
      </c>
      <c r="I72" s="36"/>
      <c r="J72" s="36" t="s">
        <v>158</v>
      </c>
      <c r="K72" s="36"/>
      <c r="L72" s="36"/>
    </row>
    <row r="73" spans="2:18" x14ac:dyDescent="0.35">
      <c r="B73" s="36"/>
      <c r="C73" s="36"/>
      <c r="D73" s="53" t="s">
        <v>66</v>
      </c>
      <c r="E73" s="53" t="s">
        <v>50</v>
      </c>
      <c r="F73" s="54">
        <v>20000</v>
      </c>
      <c r="G73" s="53" t="s">
        <v>50</v>
      </c>
      <c r="H73" s="54">
        <v>30000</v>
      </c>
      <c r="I73" s="36"/>
      <c r="J73" s="38" t="s">
        <v>67</v>
      </c>
      <c r="K73" s="38"/>
      <c r="L73" s="36"/>
    </row>
    <row r="74" spans="2:18" x14ac:dyDescent="0.35">
      <c r="B74" s="36"/>
      <c r="C74" s="36"/>
      <c r="D74" s="50" t="s">
        <v>68</v>
      </c>
      <c r="E74" s="50" t="s">
        <v>50</v>
      </c>
      <c r="F74" s="50">
        <v>500</v>
      </c>
      <c r="G74" s="50" t="s">
        <v>50</v>
      </c>
      <c r="H74" s="50">
        <v>500</v>
      </c>
      <c r="I74" s="36"/>
      <c r="J74" s="36" t="s">
        <v>69</v>
      </c>
      <c r="K74" s="36"/>
      <c r="L74" s="36"/>
    </row>
    <row r="75" spans="2:18" x14ac:dyDescent="0.35">
      <c r="B75" s="36"/>
      <c r="C75" s="36"/>
      <c r="D75" s="50" t="s">
        <v>70</v>
      </c>
      <c r="E75" s="50" t="s">
        <v>50</v>
      </c>
      <c r="F75" s="50">
        <v>500</v>
      </c>
      <c r="G75" s="50" t="s">
        <v>50</v>
      </c>
      <c r="H75" s="55">
        <v>3000</v>
      </c>
      <c r="I75" s="36"/>
      <c r="J75" s="36" t="s">
        <v>69</v>
      </c>
      <c r="K75" s="36"/>
      <c r="L75" s="36"/>
    </row>
    <row r="76" spans="2:18" x14ac:dyDescent="0.35">
      <c r="B76" s="36"/>
      <c r="C76" s="36"/>
      <c r="D76" s="50" t="s">
        <v>71</v>
      </c>
      <c r="E76" s="50" t="s">
        <v>50</v>
      </c>
      <c r="F76" s="50" t="s">
        <v>12</v>
      </c>
      <c r="G76" s="50" t="s">
        <v>50</v>
      </c>
      <c r="H76" s="50">
        <v>500</v>
      </c>
      <c r="I76" s="36"/>
      <c r="J76" s="36" t="s">
        <v>69</v>
      </c>
      <c r="K76" s="36"/>
      <c r="L76" s="36"/>
    </row>
    <row r="77" spans="2:18" x14ac:dyDescent="0.35">
      <c r="B77" s="36"/>
      <c r="C77" s="36"/>
      <c r="D77" s="50" t="s">
        <v>72</v>
      </c>
      <c r="E77" s="50" t="s">
        <v>50</v>
      </c>
      <c r="F77" s="50">
        <v>250</v>
      </c>
      <c r="G77" s="50" t="s">
        <v>50</v>
      </c>
      <c r="H77" s="50">
        <v>500</v>
      </c>
      <c r="I77" s="36"/>
      <c r="J77" s="36" t="s">
        <v>69</v>
      </c>
      <c r="K77" s="36"/>
      <c r="L77" s="36"/>
    </row>
    <row r="78" spans="2:18" x14ac:dyDescent="0.35">
      <c r="B78" s="36"/>
      <c r="C78" s="36"/>
      <c r="D78" s="53" t="s">
        <v>73</v>
      </c>
      <c r="E78" s="53" t="s">
        <v>50</v>
      </c>
      <c r="F78" s="54">
        <v>49500</v>
      </c>
      <c r="G78" s="53" t="s">
        <v>50</v>
      </c>
      <c r="H78" s="54">
        <v>1500</v>
      </c>
      <c r="I78" s="36"/>
      <c r="J78" s="36" t="s">
        <v>74</v>
      </c>
      <c r="K78" s="36"/>
      <c r="L78" s="36"/>
    </row>
    <row r="79" spans="2:18" x14ac:dyDescent="0.35">
      <c r="B79" s="36"/>
      <c r="C79" s="36"/>
      <c r="D79" s="53" t="s">
        <v>75</v>
      </c>
      <c r="E79" s="53" t="s">
        <v>50</v>
      </c>
      <c r="F79" s="54">
        <v>7500</v>
      </c>
      <c r="G79" s="53" t="s">
        <v>50</v>
      </c>
      <c r="H79" s="54">
        <v>7000</v>
      </c>
      <c r="I79" s="36"/>
      <c r="J79" s="56"/>
      <c r="K79" s="36"/>
      <c r="L79" s="36"/>
    </row>
    <row r="80" spans="2:18" x14ac:dyDescent="0.35">
      <c r="B80" s="36"/>
      <c r="C80" s="36"/>
      <c r="D80" s="53" t="s">
        <v>76</v>
      </c>
      <c r="E80" s="53" t="s">
        <v>50</v>
      </c>
      <c r="F80" s="53">
        <v>750</v>
      </c>
      <c r="G80" s="53" t="s">
        <v>50</v>
      </c>
      <c r="H80" s="53">
        <v>750</v>
      </c>
      <c r="I80" s="36"/>
      <c r="J80" s="56"/>
      <c r="K80" s="36"/>
      <c r="L80" s="36"/>
    </row>
    <row r="81" spans="2:15" x14ac:dyDescent="0.35">
      <c r="B81" s="36"/>
      <c r="C81" s="36"/>
      <c r="D81" s="53" t="s">
        <v>77</v>
      </c>
      <c r="E81" s="53" t="s">
        <v>50</v>
      </c>
      <c r="F81" s="53" t="s">
        <v>12</v>
      </c>
      <c r="G81" s="53" t="s">
        <v>50</v>
      </c>
      <c r="H81" s="53" t="s">
        <v>12</v>
      </c>
      <c r="I81" s="36"/>
      <c r="J81" s="56"/>
      <c r="K81" s="36"/>
      <c r="L81" s="36"/>
    </row>
    <row r="82" spans="2:15" x14ac:dyDescent="0.35">
      <c r="B82" s="36"/>
      <c r="C82" s="36"/>
      <c r="D82" s="53" t="s">
        <v>78</v>
      </c>
      <c r="E82" s="53" t="s">
        <v>50</v>
      </c>
      <c r="F82" s="54">
        <v>15000</v>
      </c>
      <c r="G82" s="53" t="s">
        <v>50</v>
      </c>
      <c r="H82" s="54">
        <v>15000</v>
      </c>
      <c r="I82" s="36"/>
      <c r="J82" s="56"/>
      <c r="K82" s="36"/>
      <c r="L82" s="36"/>
    </row>
    <row r="83" spans="2:15" x14ac:dyDescent="0.35">
      <c r="B83" s="36"/>
      <c r="C83" s="36"/>
      <c r="D83" s="50" t="s">
        <v>79</v>
      </c>
      <c r="E83" s="50" t="s">
        <v>50</v>
      </c>
      <c r="F83" s="50" t="s">
        <v>12</v>
      </c>
      <c r="G83" s="50" t="s">
        <v>50</v>
      </c>
      <c r="H83" s="50">
        <v>500</v>
      </c>
      <c r="I83" s="36"/>
      <c r="J83" s="56"/>
      <c r="K83" s="36"/>
      <c r="L83" s="36"/>
    </row>
    <row r="84" spans="2:15" x14ac:dyDescent="0.35">
      <c r="B84" s="36"/>
      <c r="C84" s="36"/>
      <c r="D84" s="50" t="s">
        <v>80</v>
      </c>
      <c r="E84" s="50" t="s">
        <v>50</v>
      </c>
      <c r="F84" s="50" t="s">
        <v>12</v>
      </c>
      <c r="G84" s="50" t="s">
        <v>50</v>
      </c>
      <c r="H84" s="50" t="s">
        <v>12</v>
      </c>
      <c r="I84" s="36"/>
      <c r="J84" s="36"/>
      <c r="K84" s="36"/>
      <c r="L84" s="36"/>
      <c r="N84" s="191"/>
      <c r="O84" s="191"/>
    </row>
    <row r="85" spans="2:15" x14ac:dyDescent="0.35">
      <c r="B85" s="36"/>
      <c r="C85" s="36"/>
      <c r="D85" s="50" t="s">
        <v>81</v>
      </c>
      <c r="E85" s="50" t="s">
        <v>50</v>
      </c>
      <c r="F85" s="50" t="s">
        <v>12</v>
      </c>
      <c r="G85" s="50" t="s">
        <v>50</v>
      </c>
      <c r="H85" s="55">
        <v>5000</v>
      </c>
      <c r="I85" s="36"/>
      <c r="J85" s="36"/>
      <c r="K85" s="36"/>
      <c r="L85" s="36"/>
    </row>
    <row r="86" spans="2:15" x14ac:dyDescent="0.35">
      <c r="B86" s="36"/>
      <c r="C86" s="36"/>
      <c r="D86" s="50" t="s">
        <v>82</v>
      </c>
      <c r="E86" s="50" t="s">
        <v>50</v>
      </c>
      <c r="F86" s="55">
        <v>1500</v>
      </c>
      <c r="G86" s="50" t="s">
        <v>50</v>
      </c>
      <c r="H86" s="55">
        <v>35000</v>
      </c>
      <c r="I86" s="36"/>
      <c r="J86" s="57" t="s">
        <v>83</v>
      </c>
      <c r="K86" s="57"/>
      <c r="L86" s="57"/>
    </row>
    <row r="87" spans="2:15" x14ac:dyDescent="0.35">
      <c r="B87" s="36"/>
      <c r="C87" s="36"/>
      <c r="D87" s="50" t="s">
        <v>84</v>
      </c>
      <c r="E87" s="50" t="s">
        <v>50</v>
      </c>
      <c r="F87" s="55">
        <v>9780</v>
      </c>
      <c r="G87" s="50" t="s">
        <v>50</v>
      </c>
      <c r="H87" s="55">
        <v>132825</v>
      </c>
      <c r="I87" s="36"/>
      <c r="J87" s="58" t="s">
        <v>159</v>
      </c>
      <c r="K87" s="58"/>
      <c r="L87" s="58"/>
    </row>
    <row r="88" spans="2:15" x14ac:dyDescent="0.35">
      <c r="B88" s="36"/>
      <c r="C88" s="36"/>
      <c r="D88" s="50" t="s">
        <v>85</v>
      </c>
      <c r="E88" s="50" t="s">
        <v>50</v>
      </c>
      <c r="F88" s="50">
        <v>885</v>
      </c>
      <c r="G88" s="50" t="s">
        <v>50</v>
      </c>
      <c r="H88" s="55">
        <v>12075</v>
      </c>
      <c r="I88" s="36"/>
      <c r="J88" s="79" t="s">
        <v>86</v>
      </c>
      <c r="K88" s="41">
        <v>180200</v>
      </c>
      <c r="L88" s="41">
        <v>440200</v>
      </c>
    </row>
    <row r="89" spans="2:15" x14ac:dyDescent="0.35">
      <c r="B89" s="36"/>
      <c r="C89" s="36"/>
      <c r="D89" s="50" t="s">
        <v>87</v>
      </c>
      <c r="E89" s="50" t="s">
        <v>50</v>
      </c>
      <c r="F89" s="55">
        <v>1000</v>
      </c>
      <c r="G89" s="50" t="s">
        <v>50</v>
      </c>
      <c r="H89" s="55">
        <v>20000</v>
      </c>
      <c r="I89" s="36"/>
      <c r="J89" s="79" t="s">
        <v>88</v>
      </c>
      <c r="K89" s="41">
        <v>1250</v>
      </c>
      <c r="L89" s="41">
        <v>10000</v>
      </c>
    </row>
    <row r="90" spans="2:15" x14ac:dyDescent="0.35">
      <c r="B90" s="36"/>
      <c r="C90" s="36"/>
      <c r="D90" s="50" t="s">
        <v>89</v>
      </c>
      <c r="E90" s="50" t="s">
        <v>50</v>
      </c>
      <c r="F90" s="55">
        <v>6395</v>
      </c>
      <c r="G90" s="50" t="s">
        <v>50</v>
      </c>
      <c r="H90" s="55">
        <v>86935</v>
      </c>
      <c r="I90" s="36"/>
      <c r="J90" s="79" t="s">
        <v>90</v>
      </c>
      <c r="K90" s="41">
        <v>2500</v>
      </c>
      <c r="L90" s="41">
        <v>60000</v>
      </c>
    </row>
    <row r="91" spans="2:15" x14ac:dyDescent="0.35">
      <c r="B91" s="36"/>
      <c r="C91" s="36"/>
      <c r="D91" s="50" t="s">
        <v>91</v>
      </c>
      <c r="E91" s="50" t="s">
        <v>50</v>
      </c>
      <c r="F91" s="50">
        <v>535</v>
      </c>
      <c r="G91" s="50" t="s">
        <v>50</v>
      </c>
      <c r="H91" s="55">
        <v>7245</v>
      </c>
      <c r="I91" s="36"/>
      <c r="J91" s="79" t="s">
        <v>92</v>
      </c>
      <c r="K91" s="41">
        <v>158675</v>
      </c>
      <c r="L91" s="41">
        <v>128706</v>
      </c>
    </row>
    <row r="92" spans="2:15" x14ac:dyDescent="0.35">
      <c r="B92" s="36"/>
      <c r="C92" s="36"/>
      <c r="D92" s="50" t="s">
        <v>93</v>
      </c>
      <c r="E92" s="50" t="s">
        <v>50</v>
      </c>
      <c r="F92" s="50" t="s">
        <v>12</v>
      </c>
      <c r="G92" s="50" t="s">
        <v>50</v>
      </c>
      <c r="H92" s="55">
        <v>5000</v>
      </c>
      <c r="I92" s="36"/>
      <c r="J92" s="79" t="s">
        <v>94</v>
      </c>
      <c r="K92" s="59">
        <v>17775</v>
      </c>
      <c r="L92" s="59">
        <v>241494</v>
      </c>
    </row>
    <row r="93" spans="2:15" x14ac:dyDescent="0.35">
      <c r="B93" s="36"/>
      <c r="C93" s="36"/>
      <c r="D93" s="50" t="s">
        <v>95</v>
      </c>
      <c r="E93" s="50" t="s">
        <v>50</v>
      </c>
      <c r="F93" s="50" t="s">
        <v>12</v>
      </c>
      <c r="G93" s="50" t="s">
        <v>50</v>
      </c>
      <c r="H93" s="50">
        <v>605</v>
      </c>
      <c r="I93" s="36"/>
      <c r="J93" s="60"/>
      <c r="K93" s="36"/>
      <c r="L93" s="36"/>
    </row>
    <row r="94" spans="2:15" x14ac:dyDescent="0.35">
      <c r="B94" s="36"/>
      <c r="C94" s="36"/>
      <c r="D94" s="50" t="s">
        <v>96</v>
      </c>
      <c r="E94" s="50" t="s">
        <v>50</v>
      </c>
      <c r="F94" s="50">
        <v>180</v>
      </c>
      <c r="G94" s="50" t="s">
        <v>50</v>
      </c>
      <c r="H94" s="55">
        <f>1810-0.5</f>
        <v>1809.5</v>
      </c>
      <c r="I94" s="36"/>
      <c r="J94" s="60"/>
      <c r="K94" s="36"/>
      <c r="L94" s="36"/>
    </row>
    <row r="95" spans="2:15" x14ac:dyDescent="0.35">
      <c r="B95" s="36"/>
      <c r="C95" s="36"/>
      <c r="D95" s="36"/>
      <c r="E95" s="36"/>
      <c r="F95" s="36"/>
      <c r="G95" s="36"/>
      <c r="H95" s="36"/>
      <c r="I95" s="36"/>
      <c r="J95" s="36"/>
      <c r="K95" s="36"/>
      <c r="L95" s="36"/>
    </row>
    <row r="96" spans="2:15" x14ac:dyDescent="0.35">
      <c r="B96" s="36"/>
      <c r="C96" s="36" t="s">
        <v>97</v>
      </c>
      <c r="D96" s="36"/>
      <c r="E96" s="36"/>
      <c r="F96" s="36"/>
      <c r="G96" s="36"/>
      <c r="H96" s="36"/>
      <c r="I96" s="36"/>
      <c r="J96" s="36"/>
      <c r="K96" s="36"/>
      <c r="L96" s="36"/>
    </row>
    <row r="97" spans="2:12" x14ac:dyDescent="0.35">
      <c r="B97" s="36"/>
      <c r="C97" s="36"/>
      <c r="D97" s="53" t="s">
        <v>98</v>
      </c>
      <c r="E97" s="53" t="s">
        <v>50</v>
      </c>
      <c r="F97" s="62">
        <v>14325</v>
      </c>
      <c r="G97" s="61" t="s">
        <v>50</v>
      </c>
      <c r="H97" s="62">
        <v>14325</v>
      </c>
      <c r="I97" s="36"/>
      <c r="J97" s="36" t="s">
        <v>99</v>
      </c>
      <c r="K97" s="36"/>
      <c r="L97" s="36"/>
    </row>
    <row r="98" spans="2:12" x14ac:dyDescent="0.35">
      <c r="B98" s="36"/>
      <c r="C98" s="36"/>
      <c r="D98" s="53" t="s">
        <v>100</v>
      </c>
      <c r="E98" s="53" t="s">
        <v>50</v>
      </c>
      <c r="F98" s="62">
        <v>4200</v>
      </c>
      <c r="G98" s="61" t="s">
        <v>50</v>
      </c>
      <c r="H98" s="62">
        <v>4200</v>
      </c>
      <c r="I98" s="36"/>
      <c r="J98" s="36"/>
      <c r="K98" s="36"/>
      <c r="L98" s="36"/>
    </row>
    <row r="99" spans="2:12" x14ac:dyDescent="0.35">
      <c r="B99" s="36"/>
      <c r="C99" s="36"/>
      <c r="D99" s="53" t="s">
        <v>101</v>
      </c>
      <c r="E99" s="53" t="s">
        <v>50</v>
      </c>
      <c r="F99" s="62">
        <v>3000</v>
      </c>
      <c r="G99" s="61" t="s">
        <v>50</v>
      </c>
      <c r="H99" s="62">
        <v>3000</v>
      </c>
      <c r="I99" s="36"/>
      <c r="J99" s="36"/>
      <c r="K99" s="36"/>
      <c r="L99" s="36"/>
    </row>
    <row r="100" spans="2:12" x14ac:dyDescent="0.35">
      <c r="B100" s="36"/>
      <c r="C100" s="36"/>
      <c r="D100" s="53" t="s">
        <v>102</v>
      </c>
      <c r="E100" s="53" t="s">
        <v>50</v>
      </c>
      <c r="F100" s="53" t="s">
        <v>12</v>
      </c>
      <c r="G100" s="53" t="s">
        <v>50</v>
      </c>
      <c r="H100" s="53" t="s">
        <v>12</v>
      </c>
      <c r="I100" s="36"/>
      <c r="J100" s="36"/>
      <c r="K100" s="36"/>
      <c r="L100" s="36"/>
    </row>
    <row r="101" spans="2:12" x14ac:dyDescent="0.35">
      <c r="B101" s="36"/>
      <c r="C101" s="36"/>
      <c r="D101" s="36"/>
      <c r="E101" s="36"/>
      <c r="F101" s="36"/>
      <c r="G101" s="36"/>
      <c r="H101" s="36"/>
      <c r="I101" s="36"/>
      <c r="J101" s="36"/>
      <c r="K101" s="36"/>
      <c r="L101" s="36"/>
    </row>
    <row r="102" spans="2:12" x14ac:dyDescent="0.35">
      <c r="B102" s="36"/>
      <c r="C102" s="36"/>
      <c r="D102" s="36"/>
      <c r="E102" s="36"/>
      <c r="F102" s="36"/>
      <c r="G102" s="36"/>
      <c r="H102" s="36"/>
      <c r="I102" s="36"/>
      <c r="J102" s="36"/>
      <c r="K102" s="36"/>
      <c r="L102" s="36"/>
    </row>
    <row r="103" spans="2:12" x14ac:dyDescent="0.35">
      <c r="B103" s="36"/>
      <c r="C103" s="43" t="s">
        <v>103</v>
      </c>
      <c r="D103" s="43"/>
      <c r="E103" s="43" t="s">
        <v>50</v>
      </c>
      <c r="F103" s="82">
        <f>SUM(F64:F101)</f>
        <v>888625</v>
      </c>
      <c r="G103" s="46" t="s">
        <v>50</v>
      </c>
      <c r="H103" s="82">
        <f>SUM(H64:H101)</f>
        <v>1129125</v>
      </c>
      <c r="I103" s="36"/>
      <c r="J103" s="36"/>
      <c r="K103" s="36"/>
      <c r="L103" s="36"/>
    </row>
    <row r="104" spans="2:12" x14ac:dyDescent="0.35">
      <c r="B104" s="36"/>
      <c r="C104" s="36"/>
      <c r="D104" s="36"/>
      <c r="E104" s="36"/>
      <c r="F104" s="36"/>
      <c r="G104" s="36"/>
      <c r="H104" s="36"/>
      <c r="I104" s="36"/>
      <c r="J104" s="36"/>
      <c r="K104" s="36"/>
      <c r="L104" s="36"/>
    </row>
    <row r="105" spans="2:12" x14ac:dyDescent="0.35">
      <c r="B105" s="36"/>
      <c r="C105" s="37" t="s">
        <v>104</v>
      </c>
      <c r="D105" s="37"/>
      <c r="E105" s="36"/>
      <c r="F105" s="36"/>
      <c r="G105" s="36"/>
      <c r="H105" s="36"/>
      <c r="I105" s="36"/>
      <c r="J105" s="36"/>
      <c r="K105" s="36"/>
      <c r="L105" s="36"/>
    </row>
    <row r="106" spans="2:12" x14ac:dyDescent="0.35">
      <c r="B106" s="36"/>
      <c r="C106" s="48" t="s">
        <v>105</v>
      </c>
      <c r="D106" s="48"/>
      <c r="E106" s="48" t="s">
        <v>50</v>
      </c>
      <c r="F106" s="48" t="s">
        <v>50</v>
      </c>
      <c r="G106" s="48" t="s">
        <v>50</v>
      </c>
      <c r="H106" s="48" t="s">
        <v>50</v>
      </c>
      <c r="I106" s="36"/>
      <c r="J106" s="36"/>
      <c r="K106" s="36"/>
      <c r="L106" s="36"/>
    </row>
    <row r="107" spans="2:12" x14ac:dyDescent="0.35">
      <c r="B107" s="36"/>
      <c r="C107" s="48" t="s">
        <v>50</v>
      </c>
      <c r="D107" s="48" t="s">
        <v>106</v>
      </c>
      <c r="E107" s="48" t="s">
        <v>50</v>
      </c>
      <c r="F107" s="49">
        <v>3000</v>
      </c>
      <c r="G107" s="48" t="s">
        <v>50</v>
      </c>
      <c r="H107" s="49">
        <v>4000</v>
      </c>
      <c r="I107" s="36"/>
      <c r="J107" s="42" t="s">
        <v>47</v>
      </c>
      <c r="K107" s="36"/>
      <c r="L107" s="36"/>
    </row>
    <row r="108" spans="2:12" x14ac:dyDescent="0.35">
      <c r="B108" s="36"/>
      <c r="C108" s="48" t="s">
        <v>50</v>
      </c>
      <c r="D108" s="48" t="s">
        <v>107</v>
      </c>
      <c r="E108" s="48" t="s">
        <v>50</v>
      </c>
      <c r="F108" s="48" t="s">
        <v>12</v>
      </c>
      <c r="G108" s="48" t="s">
        <v>50</v>
      </c>
      <c r="H108" s="48" t="s">
        <v>12</v>
      </c>
      <c r="I108" s="36"/>
      <c r="J108" s="36"/>
      <c r="K108" s="36"/>
      <c r="L108" s="36"/>
    </row>
    <row r="109" spans="2:12" x14ac:dyDescent="0.35">
      <c r="B109" s="36"/>
      <c r="C109" s="48" t="s">
        <v>50</v>
      </c>
      <c r="D109" s="48" t="s">
        <v>108</v>
      </c>
      <c r="E109" s="48" t="s">
        <v>50</v>
      </c>
      <c r="F109" s="48">
        <v>850</v>
      </c>
      <c r="G109" s="48" t="s">
        <v>50</v>
      </c>
      <c r="H109" s="48">
        <v>850</v>
      </c>
      <c r="I109" s="36"/>
      <c r="J109" s="36"/>
      <c r="K109" s="36"/>
      <c r="L109" s="36"/>
    </row>
    <row r="110" spans="2:12" x14ac:dyDescent="0.35">
      <c r="B110" s="36"/>
      <c r="C110" s="53" t="s">
        <v>109</v>
      </c>
      <c r="D110" s="53"/>
      <c r="E110" s="53" t="s">
        <v>50</v>
      </c>
      <c r="F110" s="54">
        <v>2000</v>
      </c>
      <c r="G110" s="53" t="s">
        <v>50</v>
      </c>
      <c r="H110" s="54">
        <v>2500</v>
      </c>
      <c r="I110" s="36"/>
      <c r="J110" s="42" t="s">
        <v>47</v>
      </c>
      <c r="K110" s="36"/>
      <c r="L110" s="36"/>
    </row>
    <row r="111" spans="2:12" x14ac:dyDescent="0.35">
      <c r="B111" s="36"/>
      <c r="C111" s="53" t="s">
        <v>110</v>
      </c>
      <c r="D111" s="53"/>
      <c r="E111" s="53" t="s">
        <v>50</v>
      </c>
      <c r="F111" s="54">
        <v>65415</v>
      </c>
      <c r="G111" s="53" t="s">
        <v>50</v>
      </c>
      <c r="H111" s="54">
        <v>67375</v>
      </c>
      <c r="I111" s="36"/>
      <c r="J111" s="42" t="s">
        <v>47</v>
      </c>
      <c r="K111" s="36"/>
      <c r="L111" s="36"/>
    </row>
    <row r="112" spans="2:12" x14ac:dyDescent="0.35">
      <c r="B112" s="36"/>
      <c r="C112" s="53" t="s">
        <v>111</v>
      </c>
      <c r="D112" s="53"/>
      <c r="E112" s="53" t="s">
        <v>50</v>
      </c>
      <c r="F112" s="54">
        <v>6500</v>
      </c>
      <c r="G112" s="53" t="s">
        <v>50</v>
      </c>
      <c r="H112" s="54">
        <v>7000</v>
      </c>
      <c r="I112" s="36"/>
      <c r="J112" s="42" t="s">
        <v>47</v>
      </c>
      <c r="K112" s="36"/>
      <c r="L112" s="36"/>
    </row>
    <row r="113" spans="2:17" x14ac:dyDescent="0.35">
      <c r="B113" s="36"/>
      <c r="C113" s="36"/>
      <c r="D113" s="36"/>
      <c r="E113" s="36"/>
      <c r="F113" s="36"/>
      <c r="G113" s="36"/>
      <c r="H113" s="36"/>
      <c r="I113" s="36"/>
      <c r="J113" s="36"/>
      <c r="K113" s="36"/>
      <c r="L113" s="36"/>
    </row>
    <row r="114" spans="2:17" x14ac:dyDescent="0.35">
      <c r="B114" s="36"/>
      <c r="C114" s="36" t="s">
        <v>112</v>
      </c>
      <c r="D114" s="36"/>
      <c r="E114" s="36"/>
      <c r="F114" s="36"/>
      <c r="G114" s="36"/>
      <c r="H114" s="36"/>
      <c r="I114" s="36"/>
      <c r="J114" s="36"/>
      <c r="K114" s="36"/>
      <c r="L114" s="36"/>
    </row>
    <row r="115" spans="2:17" x14ac:dyDescent="0.35">
      <c r="B115" s="36"/>
      <c r="C115" s="36"/>
      <c r="D115" s="53" t="s">
        <v>113</v>
      </c>
      <c r="E115" s="53" t="s">
        <v>50</v>
      </c>
      <c r="F115" s="54">
        <v>20000</v>
      </c>
      <c r="G115" s="53" t="s">
        <v>50</v>
      </c>
      <c r="H115" s="54">
        <v>21000</v>
      </c>
      <c r="I115" s="36"/>
      <c r="J115" s="42" t="s">
        <v>47</v>
      </c>
      <c r="K115" s="36"/>
      <c r="L115" s="36"/>
    </row>
    <row r="116" spans="2:17" x14ac:dyDescent="0.35">
      <c r="B116" s="36"/>
      <c r="C116" s="36"/>
      <c r="D116" s="53" t="s">
        <v>114</v>
      </c>
      <c r="E116" s="53" t="s">
        <v>50</v>
      </c>
      <c r="F116" s="54">
        <v>16000</v>
      </c>
      <c r="G116" s="53" t="s">
        <v>50</v>
      </c>
      <c r="H116" s="54">
        <v>21000</v>
      </c>
      <c r="I116" s="36"/>
      <c r="J116" s="36" t="s">
        <v>115</v>
      </c>
      <c r="K116" s="36"/>
      <c r="L116" s="36"/>
    </row>
    <row r="117" spans="2:17" x14ac:dyDescent="0.35">
      <c r="B117" s="36"/>
      <c r="C117" s="36"/>
      <c r="D117" s="53" t="s">
        <v>116</v>
      </c>
      <c r="E117" s="53" t="s">
        <v>50</v>
      </c>
      <c r="F117" s="54">
        <v>26000</v>
      </c>
      <c r="G117" s="53" t="s">
        <v>50</v>
      </c>
      <c r="H117" s="54">
        <v>26000</v>
      </c>
      <c r="I117" s="36"/>
      <c r="J117" s="36"/>
      <c r="K117" s="36"/>
      <c r="L117" s="36"/>
      <c r="O117" s="32"/>
      <c r="Q117" s="32"/>
    </row>
    <row r="118" spans="2:17" x14ac:dyDescent="0.35">
      <c r="B118" s="36"/>
      <c r="C118" s="36"/>
      <c r="D118" s="53" t="s">
        <v>117</v>
      </c>
      <c r="E118" s="53" t="s">
        <v>50</v>
      </c>
      <c r="F118" s="54">
        <v>7000</v>
      </c>
      <c r="G118" s="53" t="s">
        <v>50</v>
      </c>
      <c r="H118" s="54">
        <v>7000</v>
      </c>
      <c r="I118" s="36"/>
      <c r="J118" s="36"/>
      <c r="K118" s="36"/>
      <c r="L118" s="36"/>
    </row>
    <row r="119" spans="2:17" x14ac:dyDescent="0.35">
      <c r="B119" s="36"/>
      <c r="C119" s="36"/>
      <c r="D119" s="53" t="s">
        <v>118</v>
      </c>
      <c r="E119" s="53" t="s">
        <v>50</v>
      </c>
      <c r="F119" s="54">
        <v>15100</v>
      </c>
      <c r="G119" s="53" t="s">
        <v>50</v>
      </c>
      <c r="H119" s="54">
        <v>15100</v>
      </c>
      <c r="I119" s="36"/>
      <c r="J119" s="42" t="s">
        <v>47</v>
      </c>
      <c r="K119" s="36"/>
      <c r="L119" s="36"/>
    </row>
    <row r="120" spans="2:17" x14ac:dyDescent="0.35">
      <c r="B120" s="36"/>
      <c r="C120" s="36"/>
      <c r="D120" s="53" t="s">
        <v>119</v>
      </c>
      <c r="E120" s="53" t="s">
        <v>50</v>
      </c>
      <c r="F120" s="53" t="s">
        <v>12</v>
      </c>
      <c r="G120" s="53" t="s">
        <v>50</v>
      </c>
      <c r="H120" s="53" t="s">
        <v>12</v>
      </c>
      <c r="I120" s="36"/>
      <c r="J120" s="36"/>
      <c r="K120" s="36"/>
      <c r="L120" s="36"/>
    </row>
    <row r="121" spans="2:17" x14ac:dyDescent="0.35">
      <c r="B121" s="36"/>
      <c r="C121" s="36"/>
      <c r="D121" s="53" t="s">
        <v>120</v>
      </c>
      <c r="E121" s="53" t="s">
        <v>50</v>
      </c>
      <c r="F121" s="53">
        <v>250</v>
      </c>
      <c r="G121" s="53" t="s">
        <v>50</v>
      </c>
      <c r="H121" s="53">
        <v>250</v>
      </c>
      <c r="I121" s="36"/>
      <c r="J121" s="36"/>
      <c r="K121" s="36"/>
      <c r="L121" s="36"/>
    </row>
    <row r="122" spans="2:17" x14ac:dyDescent="0.35">
      <c r="B122" s="36"/>
      <c r="C122" s="36"/>
      <c r="D122" s="53" t="s">
        <v>121</v>
      </c>
      <c r="E122" s="53" t="s">
        <v>50</v>
      </c>
      <c r="F122" s="54">
        <v>4000</v>
      </c>
      <c r="G122" s="53" t="s">
        <v>50</v>
      </c>
      <c r="H122" s="54">
        <v>4000</v>
      </c>
      <c r="I122" s="36"/>
      <c r="J122" s="36"/>
      <c r="K122" s="36"/>
      <c r="L122" s="36"/>
    </row>
    <row r="123" spans="2:17" x14ac:dyDescent="0.35">
      <c r="B123" s="36"/>
      <c r="C123" s="36"/>
      <c r="D123" s="53" t="s">
        <v>122</v>
      </c>
      <c r="E123" s="53" t="s">
        <v>50</v>
      </c>
      <c r="F123" s="53">
        <v>500</v>
      </c>
      <c r="G123" s="53" t="s">
        <v>50</v>
      </c>
      <c r="H123" s="53">
        <v>500</v>
      </c>
      <c r="I123" s="36"/>
      <c r="J123" s="36"/>
      <c r="K123" s="36"/>
      <c r="L123" s="36"/>
    </row>
    <row r="124" spans="2:17" x14ac:dyDescent="0.35">
      <c r="B124" s="36"/>
      <c r="C124" s="36"/>
      <c r="D124" s="36"/>
      <c r="E124" s="36"/>
      <c r="F124" s="36"/>
      <c r="G124" s="36"/>
      <c r="H124" s="36"/>
      <c r="I124" s="36"/>
      <c r="J124" s="36"/>
      <c r="K124" s="36"/>
      <c r="L124" s="36"/>
    </row>
    <row r="125" spans="2:17" x14ac:dyDescent="0.35">
      <c r="B125" s="36"/>
      <c r="C125" s="53" t="s">
        <v>123</v>
      </c>
      <c r="D125" s="53"/>
      <c r="E125" s="53" t="s">
        <v>50</v>
      </c>
      <c r="F125" s="54">
        <v>3500</v>
      </c>
      <c r="G125" s="53" t="s">
        <v>50</v>
      </c>
      <c r="H125" s="54">
        <v>4000</v>
      </c>
      <c r="I125" s="36"/>
      <c r="J125" s="42" t="s">
        <v>47</v>
      </c>
      <c r="K125" s="36"/>
      <c r="L125" s="36"/>
    </row>
    <row r="126" spans="2:17" x14ac:dyDescent="0.35">
      <c r="B126" s="36"/>
      <c r="C126" s="36"/>
      <c r="D126" s="36"/>
      <c r="E126" s="36"/>
      <c r="F126" s="36"/>
      <c r="G126" s="36"/>
      <c r="H126" s="36"/>
      <c r="I126" s="36"/>
      <c r="J126" s="36"/>
      <c r="K126" s="36"/>
      <c r="L126" s="36"/>
    </row>
    <row r="127" spans="2:17" x14ac:dyDescent="0.35">
      <c r="B127" s="36"/>
      <c r="C127" s="53" t="s">
        <v>124</v>
      </c>
      <c r="D127" s="53"/>
      <c r="E127" s="53" t="s">
        <v>50</v>
      </c>
      <c r="F127" s="54">
        <v>28500</v>
      </c>
      <c r="G127" s="53" t="s">
        <v>50</v>
      </c>
      <c r="H127" s="54">
        <v>29000</v>
      </c>
      <c r="I127" s="36"/>
      <c r="J127" s="36"/>
      <c r="K127" s="36"/>
      <c r="L127" s="36"/>
    </row>
    <row r="128" spans="2:17" x14ac:dyDescent="0.35">
      <c r="B128" s="36"/>
      <c r="C128" s="53" t="s">
        <v>125</v>
      </c>
      <c r="D128" s="53"/>
      <c r="E128" s="53" t="s">
        <v>50</v>
      </c>
      <c r="F128" s="53">
        <v>275</v>
      </c>
      <c r="G128" s="53" t="s">
        <v>50</v>
      </c>
      <c r="H128" s="53">
        <v>275</v>
      </c>
      <c r="I128" s="36"/>
      <c r="J128" s="36"/>
      <c r="K128" s="36"/>
      <c r="L128" s="36"/>
    </row>
    <row r="129" spans="2:12" x14ac:dyDescent="0.35">
      <c r="B129" s="36"/>
      <c r="C129" s="36"/>
      <c r="D129" s="36"/>
      <c r="E129" s="36"/>
      <c r="F129" s="36"/>
      <c r="G129" s="36"/>
      <c r="H129" s="36"/>
      <c r="I129" s="36"/>
      <c r="J129" s="36"/>
      <c r="K129" s="36"/>
      <c r="L129" s="36"/>
    </row>
    <row r="130" spans="2:12" x14ac:dyDescent="0.35">
      <c r="B130" s="36"/>
      <c r="C130" s="53" t="s">
        <v>126</v>
      </c>
      <c r="D130" s="53"/>
      <c r="E130" s="53" t="s">
        <v>50</v>
      </c>
      <c r="F130" s="54">
        <v>1500</v>
      </c>
      <c r="G130" s="53" t="s">
        <v>50</v>
      </c>
      <c r="H130" s="54">
        <v>3000</v>
      </c>
      <c r="I130" s="36"/>
      <c r="J130" s="30"/>
      <c r="K130" s="36"/>
      <c r="L130" s="36"/>
    </row>
    <row r="131" spans="2:12" x14ac:dyDescent="0.35">
      <c r="B131" s="36"/>
      <c r="C131" s="36"/>
      <c r="D131" s="36"/>
      <c r="E131" s="36"/>
      <c r="F131" s="36"/>
      <c r="G131" s="36"/>
      <c r="H131" s="36"/>
      <c r="I131" s="36"/>
      <c r="J131" s="36"/>
      <c r="K131" s="36"/>
      <c r="L131" s="36"/>
    </row>
    <row r="132" spans="2:12" x14ac:dyDescent="0.35">
      <c r="B132" s="36"/>
      <c r="C132" s="53" t="s">
        <v>127</v>
      </c>
      <c r="D132" s="53"/>
      <c r="E132" s="53" t="s">
        <v>50</v>
      </c>
      <c r="F132" s="54">
        <v>17500</v>
      </c>
      <c r="G132" s="53" t="s">
        <v>50</v>
      </c>
      <c r="H132" s="54">
        <v>18000</v>
      </c>
      <c r="I132" s="36"/>
      <c r="J132" s="42" t="s">
        <v>47</v>
      </c>
      <c r="K132" s="36"/>
      <c r="L132" s="36"/>
    </row>
    <row r="133" spans="2:12" x14ac:dyDescent="0.35">
      <c r="B133" s="36"/>
      <c r="C133" s="53" t="s">
        <v>128</v>
      </c>
      <c r="D133" s="53"/>
      <c r="E133" s="53" t="s">
        <v>50</v>
      </c>
      <c r="F133" s="54">
        <v>7250</v>
      </c>
      <c r="G133" s="53" t="s">
        <v>50</v>
      </c>
      <c r="H133" s="54">
        <v>7250</v>
      </c>
      <c r="I133" s="36"/>
      <c r="J133" s="36" t="s">
        <v>129</v>
      </c>
      <c r="K133" s="36"/>
      <c r="L133" s="36"/>
    </row>
    <row r="134" spans="2:12" x14ac:dyDescent="0.35">
      <c r="B134" s="36"/>
      <c r="C134" s="188" t="s">
        <v>264</v>
      </c>
      <c r="D134" s="188"/>
      <c r="E134" s="188"/>
      <c r="F134" s="189">
        <v>25000</v>
      </c>
      <c r="G134" s="188"/>
      <c r="H134" s="189">
        <v>0</v>
      </c>
      <c r="I134" s="36"/>
      <c r="J134" s="36"/>
      <c r="K134" s="36"/>
      <c r="L134" s="36"/>
    </row>
    <row r="135" spans="2:12" x14ac:dyDescent="0.35">
      <c r="B135" s="36"/>
      <c r="C135" s="53" t="s">
        <v>130</v>
      </c>
      <c r="D135" s="53"/>
      <c r="E135" s="53" t="s">
        <v>50</v>
      </c>
      <c r="F135" s="54">
        <v>2000</v>
      </c>
      <c r="G135" s="53" t="s">
        <v>50</v>
      </c>
      <c r="H135" s="54">
        <v>2000</v>
      </c>
      <c r="I135" s="36"/>
      <c r="J135" s="36"/>
      <c r="K135" s="36"/>
      <c r="L135" s="36"/>
    </row>
    <row r="136" spans="2:12" x14ac:dyDescent="0.35">
      <c r="B136" s="36"/>
      <c r="C136" s="53" t="s">
        <v>73</v>
      </c>
      <c r="D136" s="53"/>
      <c r="E136" s="53" t="s">
        <v>50</v>
      </c>
      <c r="F136" s="53" t="s">
        <v>12</v>
      </c>
      <c r="G136" s="53" t="s">
        <v>50</v>
      </c>
      <c r="H136" s="53" t="s">
        <v>12</v>
      </c>
      <c r="I136" s="36"/>
      <c r="J136" s="36"/>
      <c r="K136" s="36"/>
      <c r="L136" s="36"/>
    </row>
    <row r="137" spans="2:12" x14ac:dyDescent="0.35">
      <c r="B137" s="36"/>
      <c r="C137" s="53" t="s">
        <v>131</v>
      </c>
      <c r="D137" s="53"/>
      <c r="E137" s="53" t="s">
        <v>50</v>
      </c>
      <c r="F137" s="54">
        <v>5000</v>
      </c>
      <c r="G137" s="53" t="s">
        <v>50</v>
      </c>
      <c r="H137" s="54">
        <v>7500</v>
      </c>
      <c r="I137" s="36"/>
      <c r="J137" s="30"/>
      <c r="K137" s="36"/>
      <c r="L137" s="36"/>
    </row>
    <row r="138" spans="2:12" x14ac:dyDescent="0.35">
      <c r="B138" s="36"/>
      <c r="C138" s="53" t="s">
        <v>71</v>
      </c>
      <c r="D138" s="53"/>
      <c r="E138" s="53" t="s">
        <v>50</v>
      </c>
      <c r="F138" s="54">
        <v>1500</v>
      </c>
      <c r="G138" s="53" t="s">
        <v>50</v>
      </c>
      <c r="H138" s="54">
        <v>3500</v>
      </c>
      <c r="I138" s="36"/>
      <c r="J138" s="30"/>
      <c r="K138" s="36"/>
      <c r="L138" s="36"/>
    </row>
    <row r="139" spans="2:12" x14ac:dyDescent="0.35">
      <c r="B139" s="36"/>
      <c r="C139" s="36"/>
      <c r="D139" s="36"/>
      <c r="E139" s="36"/>
      <c r="F139" s="36"/>
      <c r="G139" s="36"/>
      <c r="H139" s="36"/>
      <c r="I139" s="36"/>
      <c r="J139" s="36"/>
      <c r="K139" s="36"/>
      <c r="L139" s="36"/>
    </row>
    <row r="140" spans="2:12" x14ac:dyDescent="0.35">
      <c r="B140" s="36"/>
      <c r="C140" s="53" t="s">
        <v>132</v>
      </c>
      <c r="D140" s="53"/>
      <c r="E140" s="53" t="s">
        <v>50</v>
      </c>
      <c r="F140" s="53" t="s">
        <v>50</v>
      </c>
      <c r="G140" s="53" t="s">
        <v>50</v>
      </c>
      <c r="H140" s="53" t="s">
        <v>50</v>
      </c>
      <c r="I140" s="36"/>
      <c r="J140" s="36"/>
      <c r="K140" s="36"/>
      <c r="L140" s="36"/>
    </row>
    <row r="141" spans="2:12" x14ac:dyDescent="0.35">
      <c r="B141" s="36"/>
      <c r="C141" s="53" t="s">
        <v>50</v>
      </c>
      <c r="D141" s="53" t="s">
        <v>133</v>
      </c>
      <c r="E141" s="53" t="s">
        <v>50</v>
      </c>
      <c r="F141" s="54">
        <v>11250</v>
      </c>
      <c r="G141" s="53" t="s">
        <v>50</v>
      </c>
      <c r="H141" s="54">
        <v>12000</v>
      </c>
      <c r="I141" s="36"/>
      <c r="J141" s="42" t="s">
        <v>47</v>
      </c>
      <c r="K141" s="36"/>
      <c r="L141" s="36"/>
    </row>
    <row r="142" spans="2:12" x14ac:dyDescent="0.35">
      <c r="B142" s="36"/>
      <c r="C142" s="53" t="s">
        <v>50</v>
      </c>
      <c r="D142" s="53" t="s">
        <v>134</v>
      </c>
      <c r="E142" s="53" t="s">
        <v>50</v>
      </c>
      <c r="F142" s="54">
        <v>1000</v>
      </c>
      <c r="G142" s="53" t="s">
        <v>50</v>
      </c>
      <c r="H142" s="54">
        <v>1500</v>
      </c>
      <c r="I142" s="36"/>
      <c r="J142" s="36"/>
      <c r="K142" s="36"/>
      <c r="L142" s="36"/>
    </row>
    <row r="143" spans="2:12" x14ac:dyDescent="0.35">
      <c r="B143" s="36"/>
      <c r="C143" s="53" t="s">
        <v>50</v>
      </c>
      <c r="D143" s="53" t="s">
        <v>135</v>
      </c>
      <c r="E143" s="53" t="s">
        <v>50</v>
      </c>
      <c r="F143" s="54">
        <v>50000</v>
      </c>
      <c r="G143" s="53" t="s">
        <v>50</v>
      </c>
      <c r="H143" s="54">
        <v>50000</v>
      </c>
      <c r="I143" s="36"/>
      <c r="J143" s="36"/>
      <c r="K143" s="36"/>
      <c r="L143" s="36"/>
    </row>
    <row r="144" spans="2:12" x14ac:dyDescent="0.35">
      <c r="B144" s="36"/>
      <c r="C144" s="53" t="s">
        <v>50</v>
      </c>
      <c r="D144" s="53" t="s">
        <v>136</v>
      </c>
      <c r="E144" s="53" t="s">
        <v>50</v>
      </c>
      <c r="F144" s="54">
        <v>1185</v>
      </c>
      <c r="G144" s="53" t="s">
        <v>50</v>
      </c>
      <c r="H144" s="54">
        <v>1000</v>
      </c>
      <c r="I144" s="36"/>
      <c r="J144" s="42" t="s">
        <v>47</v>
      </c>
      <c r="K144" s="36"/>
      <c r="L144" s="36"/>
    </row>
    <row r="145" spans="2:12" x14ac:dyDescent="0.35">
      <c r="B145" s="36"/>
      <c r="C145" s="53" t="s">
        <v>50</v>
      </c>
      <c r="D145" s="53" t="s">
        <v>137</v>
      </c>
      <c r="E145" s="53" t="s">
        <v>50</v>
      </c>
      <c r="F145" s="53" t="s">
        <v>12</v>
      </c>
      <c r="G145" s="53" t="s">
        <v>50</v>
      </c>
      <c r="H145" s="53" t="s">
        <v>12</v>
      </c>
      <c r="I145" s="36"/>
      <c r="J145" s="30" t="s">
        <v>138</v>
      </c>
      <c r="K145" s="30"/>
      <c r="L145" s="30"/>
    </row>
    <row r="146" spans="2:12" x14ac:dyDescent="0.35">
      <c r="B146" s="36"/>
      <c r="C146" s="36"/>
      <c r="D146" s="36"/>
      <c r="E146" s="36"/>
      <c r="F146" s="36"/>
      <c r="G146" s="36"/>
      <c r="H146" s="36"/>
      <c r="I146" s="36"/>
      <c r="J146" s="36"/>
      <c r="K146" s="36"/>
      <c r="L146" s="36"/>
    </row>
    <row r="147" spans="2:12" x14ac:dyDescent="0.35">
      <c r="B147" s="36"/>
      <c r="C147" s="53" t="s">
        <v>139</v>
      </c>
      <c r="D147" s="53"/>
      <c r="E147" s="53" t="s">
        <v>50</v>
      </c>
      <c r="F147" s="53" t="s">
        <v>50</v>
      </c>
      <c r="G147" s="53" t="s">
        <v>50</v>
      </c>
      <c r="H147" s="53" t="s">
        <v>50</v>
      </c>
      <c r="I147" s="36"/>
      <c r="J147" s="36"/>
      <c r="K147" s="36"/>
      <c r="L147" s="36"/>
    </row>
    <row r="148" spans="2:12" x14ac:dyDescent="0.35">
      <c r="B148" s="36"/>
      <c r="C148" s="53" t="s">
        <v>50</v>
      </c>
      <c r="D148" s="53" t="s">
        <v>140</v>
      </c>
      <c r="E148" s="53" t="s">
        <v>50</v>
      </c>
      <c r="F148" s="54">
        <v>27000</v>
      </c>
      <c r="G148" s="53" t="s">
        <v>50</v>
      </c>
      <c r="H148" s="54">
        <v>38500</v>
      </c>
      <c r="I148" s="36"/>
      <c r="J148" s="36" t="s">
        <v>141</v>
      </c>
      <c r="K148" s="36"/>
      <c r="L148" s="36"/>
    </row>
    <row r="149" spans="2:12" x14ac:dyDescent="0.35">
      <c r="B149" s="36"/>
      <c r="C149" s="53" t="s">
        <v>50</v>
      </c>
      <c r="D149" s="53" t="s">
        <v>142</v>
      </c>
      <c r="E149" s="53" t="s">
        <v>50</v>
      </c>
      <c r="F149" s="54">
        <v>3500</v>
      </c>
      <c r="G149" s="53" t="s">
        <v>50</v>
      </c>
      <c r="H149" s="54">
        <v>11575</v>
      </c>
      <c r="I149" s="36"/>
      <c r="J149" s="36"/>
      <c r="K149" s="36"/>
      <c r="L149" s="36"/>
    </row>
    <row r="150" spans="2:12" x14ac:dyDescent="0.35">
      <c r="B150" s="36"/>
      <c r="C150" s="36"/>
      <c r="D150" s="36"/>
      <c r="E150" s="36"/>
      <c r="F150" s="36"/>
      <c r="G150" s="36"/>
      <c r="H150" s="36"/>
      <c r="I150" s="36"/>
      <c r="J150" s="36"/>
      <c r="K150" s="36"/>
      <c r="L150" s="36"/>
    </row>
    <row r="151" spans="2:12" x14ac:dyDescent="0.35">
      <c r="B151" s="36"/>
      <c r="C151" s="36"/>
      <c r="D151" s="36"/>
      <c r="E151" s="36"/>
      <c r="F151" s="36"/>
      <c r="G151" s="36"/>
      <c r="H151" s="36"/>
      <c r="I151" s="36"/>
      <c r="J151" s="36"/>
      <c r="K151" s="36"/>
      <c r="L151" s="36"/>
    </row>
    <row r="152" spans="2:12" x14ac:dyDescent="0.35">
      <c r="B152" s="36"/>
      <c r="C152" s="43" t="s">
        <v>143</v>
      </c>
      <c r="D152" s="43"/>
      <c r="E152" s="43" t="s">
        <v>50</v>
      </c>
      <c r="F152" s="44">
        <f>SUM(F106:F150)</f>
        <v>352575</v>
      </c>
      <c r="G152" s="43" t="s">
        <v>50</v>
      </c>
      <c r="H152" s="44">
        <f>SUM(H106:H150)</f>
        <v>365675</v>
      </c>
      <c r="I152" s="36"/>
      <c r="J152" s="36" t="s">
        <v>144</v>
      </c>
      <c r="K152" s="36"/>
      <c r="L152" s="36"/>
    </row>
    <row r="153" spans="2:12" x14ac:dyDescent="0.35">
      <c r="B153" s="36"/>
      <c r="C153" s="36"/>
      <c r="D153" s="36"/>
      <c r="E153" s="36"/>
      <c r="F153" s="36"/>
      <c r="G153" s="36"/>
      <c r="H153" s="36"/>
      <c r="I153" s="36"/>
      <c r="J153" s="36"/>
      <c r="K153" s="36"/>
      <c r="L153" s="36"/>
    </row>
    <row r="154" spans="2:12" x14ac:dyDescent="0.35">
      <c r="B154" s="46" t="s">
        <v>145</v>
      </c>
      <c r="C154" s="46"/>
      <c r="D154" s="46"/>
      <c r="E154" s="46" t="s">
        <v>50</v>
      </c>
      <c r="F154" s="82">
        <f>F103+F152</f>
        <v>1241200</v>
      </c>
      <c r="G154" s="46" t="s">
        <v>50</v>
      </c>
      <c r="H154" s="82">
        <f>H103+H152</f>
        <v>1494800</v>
      </c>
      <c r="I154" s="36"/>
      <c r="J154" s="63" t="s">
        <v>146</v>
      </c>
      <c r="K154" s="64" t="s">
        <v>50</v>
      </c>
      <c r="L154" s="65" t="s">
        <v>50</v>
      </c>
    </row>
    <row r="155" spans="2:12" x14ac:dyDescent="0.35">
      <c r="B155" s="36"/>
      <c r="C155" s="36"/>
      <c r="D155" s="36"/>
      <c r="E155" s="36"/>
      <c r="F155" s="36"/>
      <c r="G155" s="36"/>
      <c r="H155" s="36"/>
      <c r="I155" s="36"/>
      <c r="J155" s="66" t="s">
        <v>147</v>
      </c>
      <c r="K155" s="67">
        <v>598000</v>
      </c>
      <c r="L155" s="68">
        <v>618000</v>
      </c>
    </row>
    <row r="156" spans="2:12" x14ac:dyDescent="0.35">
      <c r="B156" s="45" t="s">
        <v>148</v>
      </c>
      <c r="C156" s="45"/>
      <c r="D156" s="45"/>
      <c r="E156" s="46" t="s">
        <v>50</v>
      </c>
      <c r="F156" s="83">
        <f>F60-F154</f>
        <v>179800</v>
      </c>
      <c r="G156" s="46" t="s">
        <v>50</v>
      </c>
      <c r="H156" s="83">
        <f>H60-H154</f>
        <v>-204800</v>
      </c>
      <c r="I156" s="36"/>
      <c r="J156" s="70" t="s">
        <v>149</v>
      </c>
      <c r="K156" s="67">
        <v>438000</v>
      </c>
      <c r="L156" s="68">
        <v>436600</v>
      </c>
    </row>
    <row r="157" spans="2:12" x14ac:dyDescent="0.35">
      <c r="B157" s="36"/>
      <c r="C157" s="36"/>
      <c r="D157" s="36"/>
      <c r="E157" s="36"/>
      <c r="F157" s="36"/>
      <c r="G157" s="36"/>
      <c r="H157" s="36"/>
      <c r="I157" s="36"/>
      <c r="J157" s="71" t="s">
        <v>150</v>
      </c>
      <c r="K157" s="67">
        <v>180200</v>
      </c>
      <c r="L157" s="72">
        <v>440200</v>
      </c>
    </row>
    <row r="158" spans="2:12" x14ac:dyDescent="0.35">
      <c r="B158" s="40" t="s">
        <v>151</v>
      </c>
      <c r="C158" s="40"/>
      <c r="D158" s="40"/>
      <c r="E158" s="73" t="s">
        <v>50</v>
      </c>
      <c r="F158" s="73" t="s">
        <v>50</v>
      </c>
      <c r="G158" s="73" t="s">
        <v>50</v>
      </c>
      <c r="H158" s="190">
        <f>F156+H156</f>
        <v>-25000</v>
      </c>
      <c r="I158" s="36"/>
      <c r="J158" s="74" t="s">
        <v>50</v>
      </c>
      <c r="K158" s="75">
        <v>1216200</v>
      </c>
      <c r="L158" s="76">
        <v>1494800</v>
      </c>
    </row>
    <row r="161" spans="4:22" x14ac:dyDescent="0.35">
      <c r="J161" s="31"/>
    </row>
    <row r="164" spans="4:22" x14ac:dyDescent="0.35">
      <c r="F164" s="1"/>
      <c r="G164" s="7"/>
      <c r="H164" s="7"/>
      <c r="I164" s="7"/>
      <c r="J164" s="7"/>
      <c r="K164" s="7"/>
      <c r="L164" s="7"/>
      <c r="M164" s="7"/>
      <c r="O164" s="22"/>
    </row>
    <row r="165" spans="4:22" x14ac:dyDescent="0.35">
      <c r="D165" s="15" t="s">
        <v>220</v>
      </c>
      <c r="F165" s="15">
        <v>2024</v>
      </c>
      <c r="G165" s="15"/>
      <c r="H165" s="15">
        <v>2025</v>
      </c>
      <c r="K165" s="1" t="s">
        <v>200</v>
      </c>
      <c r="U165" s="15"/>
    </row>
    <row r="166" spans="4:22" x14ac:dyDescent="0.35">
      <c r="D166" s="15" t="s">
        <v>222</v>
      </c>
      <c r="F166" s="23">
        <v>11814</v>
      </c>
      <c r="G166" s="1"/>
      <c r="H166" s="24">
        <v>4218</v>
      </c>
      <c r="K166" s="118" t="s">
        <v>205</v>
      </c>
      <c r="M166" s="118"/>
      <c r="N166" s="119">
        <v>2019</v>
      </c>
      <c r="O166" s="119">
        <v>2020</v>
      </c>
      <c r="P166" s="119">
        <v>2021</v>
      </c>
      <c r="Q166" s="119">
        <v>2022</v>
      </c>
      <c r="R166" s="119">
        <v>2023</v>
      </c>
      <c r="S166" s="130" t="s">
        <v>232</v>
      </c>
      <c r="T166" s="119"/>
    </row>
    <row r="167" spans="4:22" x14ac:dyDescent="0.35">
      <c r="D167" s="15" t="s">
        <v>223</v>
      </c>
      <c r="F167" s="23">
        <v>8436</v>
      </c>
      <c r="G167" s="1"/>
      <c r="H167" s="24">
        <v>15228</v>
      </c>
      <c r="K167" s="118" t="s">
        <v>206</v>
      </c>
      <c r="M167" s="118"/>
      <c r="N167" s="128">
        <v>236280</v>
      </c>
      <c r="O167" s="128">
        <v>84360</v>
      </c>
      <c r="P167" s="128">
        <v>152280</v>
      </c>
      <c r="Q167" s="128">
        <v>216731</v>
      </c>
      <c r="R167" s="129">
        <v>307000</v>
      </c>
      <c r="S167" s="129" t="s">
        <v>233</v>
      </c>
      <c r="T167" s="127"/>
    </row>
    <row r="168" spans="4:22" x14ac:dyDescent="0.35">
      <c r="D168" s="15" t="s">
        <v>224</v>
      </c>
      <c r="F168" s="23">
        <v>22842</v>
      </c>
      <c r="G168" s="1"/>
      <c r="H168" s="24">
        <v>32509.649999999998</v>
      </c>
      <c r="K168" s="120">
        <v>0.15</v>
      </c>
      <c r="L168" s="118" t="s">
        <v>193</v>
      </c>
      <c r="M168" s="119" t="s">
        <v>194</v>
      </c>
      <c r="N168" s="118">
        <f>N167*0.15</f>
        <v>35442</v>
      </c>
      <c r="O168" s="118">
        <f t="shared" ref="O168:R168" si="0">O167*0.15</f>
        <v>12654</v>
      </c>
      <c r="P168" s="118">
        <f t="shared" si="0"/>
        <v>22842</v>
      </c>
      <c r="Q168" s="121">
        <f t="shared" si="0"/>
        <v>32509.649999999998</v>
      </c>
      <c r="R168" s="118">
        <f t="shared" si="0"/>
        <v>46050</v>
      </c>
      <c r="S168" s="119"/>
      <c r="T168" s="118"/>
    </row>
    <row r="169" spans="4:22" x14ac:dyDescent="0.35">
      <c r="D169" s="15" t="s">
        <v>225</v>
      </c>
      <c r="F169" s="23">
        <v>54182.75</v>
      </c>
      <c r="G169" s="1"/>
      <c r="H169" s="24">
        <v>76750</v>
      </c>
      <c r="K169" s="120">
        <v>0.2</v>
      </c>
      <c r="L169" s="118"/>
      <c r="M169" s="119" t="s">
        <v>195</v>
      </c>
      <c r="N169" s="118">
        <f>N167*0.2</f>
        <v>47256</v>
      </c>
      <c r="O169" s="118">
        <f t="shared" ref="O169:R169" si="1">O167*0.2</f>
        <v>16872</v>
      </c>
      <c r="P169" s="118">
        <f t="shared" si="1"/>
        <v>30456</v>
      </c>
      <c r="Q169" s="121">
        <f t="shared" si="1"/>
        <v>43346.200000000004</v>
      </c>
      <c r="R169" s="122">
        <f t="shared" si="1"/>
        <v>61400</v>
      </c>
      <c r="S169" s="118"/>
      <c r="T169" s="118"/>
    </row>
    <row r="170" spans="4:22" ht="16" thickBot="1" x14ac:dyDescent="0.4">
      <c r="D170" s="15" t="s">
        <v>226</v>
      </c>
      <c r="F170" s="23">
        <v>61400</v>
      </c>
      <c r="G170" s="1"/>
      <c r="H170" s="25">
        <f>F176*0.2</f>
        <v>2033.666666666667</v>
      </c>
      <c r="I170" s="15"/>
      <c r="J170" s="1" t="s">
        <v>230</v>
      </c>
      <c r="K170" s="120">
        <v>0.25</v>
      </c>
      <c r="L170" s="118"/>
      <c r="M170" s="119" t="s">
        <v>196</v>
      </c>
      <c r="N170" s="118">
        <f>N167*0.25</f>
        <v>59070</v>
      </c>
      <c r="O170" s="118">
        <f t="shared" ref="O170:R170" si="2">O167*0.25</f>
        <v>21090</v>
      </c>
      <c r="P170" s="118">
        <f t="shared" si="2"/>
        <v>38070</v>
      </c>
      <c r="Q170" s="124">
        <f t="shared" si="2"/>
        <v>54182.75</v>
      </c>
      <c r="R170" s="123">
        <f t="shared" si="2"/>
        <v>76750</v>
      </c>
      <c r="S170" s="118"/>
      <c r="T170" s="118"/>
    </row>
    <row r="171" spans="4:22" ht="16" thickBot="1" x14ac:dyDescent="0.4">
      <c r="D171" s="162" t="s">
        <v>227</v>
      </c>
      <c r="F171" s="21">
        <f>F175</f>
        <v>1525.25</v>
      </c>
      <c r="G171" s="1"/>
      <c r="H171" s="21">
        <f>H175</f>
        <v>29460.683333333334</v>
      </c>
      <c r="K171" s="120">
        <v>0.15</v>
      </c>
      <c r="L171" s="118"/>
      <c r="M171" s="119" t="s">
        <v>197</v>
      </c>
      <c r="N171" s="118">
        <f>N167*0.15</f>
        <v>35442</v>
      </c>
      <c r="O171" s="118">
        <f t="shared" ref="O171:R171" si="3">O167*0.15</f>
        <v>12654</v>
      </c>
      <c r="P171" s="122">
        <f t="shared" si="3"/>
        <v>22842</v>
      </c>
      <c r="Q171" s="125">
        <f t="shared" si="3"/>
        <v>32509.649999999998</v>
      </c>
      <c r="R171" s="118">
        <f t="shared" si="3"/>
        <v>46050</v>
      </c>
      <c r="S171" s="118"/>
      <c r="T171" s="118"/>
    </row>
    <row r="172" spans="4:22" ht="18.5" x14ac:dyDescent="0.45">
      <c r="D172"/>
      <c r="E172" s="117" t="s">
        <v>219</v>
      </c>
      <c r="F172" s="115">
        <f>SUM(F166:F170)</f>
        <v>158674.75</v>
      </c>
      <c r="G172" s="1"/>
      <c r="H172" s="116">
        <f>SUM(H166:H170)</f>
        <v>130739.31666666667</v>
      </c>
      <c r="J172" s="1" t="s">
        <v>229</v>
      </c>
      <c r="K172" s="120">
        <v>0.1</v>
      </c>
      <c r="L172" s="118"/>
      <c r="M172" s="119" t="s">
        <v>198</v>
      </c>
      <c r="N172" s="118">
        <f>N167*0.1</f>
        <v>23628</v>
      </c>
      <c r="O172" s="122">
        <f t="shared" ref="O172:R172" si="4">O167*0.1</f>
        <v>8436</v>
      </c>
      <c r="P172" s="123">
        <f t="shared" si="4"/>
        <v>15228</v>
      </c>
      <c r="Q172" s="121">
        <f t="shared" si="4"/>
        <v>21673.100000000002</v>
      </c>
      <c r="R172" s="118">
        <f t="shared" si="4"/>
        <v>30700</v>
      </c>
      <c r="S172" s="118"/>
      <c r="T172" s="118"/>
    </row>
    <row r="173" spans="4:22" ht="18.5" x14ac:dyDescent="0.45">
      <c r="E173" s="117" t="s">
        <v>221</v>
      </c>
      <c r="F173" s="160">
        <v>180200</v>
      </c>
      <c r="G173" s="161"/>
      <c r="H173" s="160">
        <v>180200</v>
      </c>
      <c r="K173" s="120">
        <v>0.05</v>
      </c>
      <c r="L173" s="118"/>
      <c r="M173" s="119" t="s">
        <v>199</v>
      </c>
      <c r="N173" s="122">
        <f>N167*0.05</f>
        <v>11814</v>
      </c>
      <c r="O173" s="123">
        <f t="shared" ref="O173:R173" si="5">O167*0.05</f>
        <v>4218</v>
      </c>
      <c r="P173" s="118">
        <f t="shared" si="5"/>
        <v>7614</v>
      </c>
      <c r="Q173" s="121">
        <f t="shared" si="5"/>
        <v>10836.550000000001</v>
      </c>
      <c r="R173" s="118">
        <f t="shared" si="5"/>
        <v>15350</v>
      </c>
      <c r="S173" s="118"/>
      <c r="T173" s="118"/>
    </row>
    <row r="174" spans="4:22" ht="19" thickBot="1" x14ac:dyDescent="0.5">
      <c r="E174" s="117" t="s">
        <v>244</v>
      </c>
      <c r="F174" s="137">
        <f>F173-20000</f>
        <v>160200</v>
      </c>
      <c r="G174" s="136"/>
      <c r="H174" s="137">
        <f>H173-20000</f>
        <v>160200</v>
      </c>
      <c r="K174" s="120"/>
      <c r="L174" s="118"/>
      <c r="M174" s="119"/>
      <c r="N174" s="118"/>
      <c r="O174" s="118"/>
      <c r="P174" s="118"/>
      <c r="Q174" s="121"/>
      <c r="R174" s="118"/>
      <c r="S174" s="118"/>
      <c r="T174" s="118"/>
    </row>
    <row r="175" spans="4:22" ht="19" thickBot="1" x14ac:dyDescent="0.5">
      <c r="E175" s="117" t="s">
        <v>228</v>
      </c>
      <c r="F175" s="138">
        <f>F174-F172</f>
        <v>1525.25</v>
      </c>
      <c r="G175" s="136"/>
      <c r="H175" s="138">
        <f>H174-H172</f>
        <v>29460.683333333334</v>
      </c>
      <c r="J175" s="1" t="s">
        <v>231</v>
      </c>
    </row>
    <row r="176" spans="4:22" ht="21.5" thickBot="1" x14ac:dyDescent="0.55000000000000004">
      <c r="D176" s="151"/>
      <c r="E176" s="152" t="s">
        <v>157</v>
      </c>
      <c r="F176" s="153">
        <f>F175/0.15</f>
        <v>10168.333333333334</v>
      </c>
      <c r="G176" s="154"/>
      <c r="H176" s="153">
        <f>H175/0.15</f>
        <v>196404.55555555556</v>
      </c>
      <c r="J176" s="141"/>
      <c r="Q176" s="25"/>
      <c r="R176" s="118"/>
      <c r="T176" s="126"/>
      <c r="U176" s="25"/>
      <c r="V176" s="25"/>
    </row>
    <row r="177" spans="3:25" ht="19" thickTop="1" x14ac:dyDescent="0.45">
      <c r="E177" s="117" t="s">
        <v>235</v>
      </c>
      <c r="F177" s="166">
        <f>(F176+H176)/2</f>
        <v>103286.44444444445</v>
      </c>
      <c r="G177" s="166"/>
      <c r="H177" s="166">
        <f>F177</f>
        <v>103286.44444444445</v>
      </c>
      <c r="N177" s="126"/>
      <c r="Q177" s="25"/>
      <c r="R177" s="118"/>
      <c r="U177" s="25"/>
      <c r="V177" s="25"/>
    </row>
    <row r="178" spans="3:25" ht="21" x14ac:dyDescent="0.5">
      <c r="E178" s="117" t="s">
        <v>245</v>
      </c>
      <c r="F178" s="150">
        <v>103000</v>
      </c>
      <c r="G178" s="150"/>
      <c r="H178" s="150">
        <v>103000</v>
      </c>
      <c r="S178" s="26"/>
      <c r="U178" s="26"/>
      <c r="V178" s="26"/>
    </row>
    <row r="179" spans="3:25" ht="18.5" x14ac:dyDescent="0.45">
      <c r="D179"/>
      <c r="E179" s="117" t="s">
        <v>242</v>
      </c>
      <c r="F179" s="167">
        <f>(F172+H172)/2</f>
        <v>144707.03333333333</v>
      </c>
      <c r="G179" s="167"/>
      <c r="H179" s="167">
        <f>F179</f>
        <v>144707.03333333333</v>
      </c>
      <c r="I179"/>
    </row>
    <row r="180" spans="3:25" ht="21" x14ac:dyDescent="0.5">
      <c r="D180"/>
      <c r="E180" s="117" t="s">
        <v>246</v>
      </c>
      <c r="F180" s="157">
        <v>144800</v>
      </c>
      <c r="G180" s="157"/>
      <c r="H180" s="157">
        <v>144800</v>
      </c>
      <c r="I180"/>
    </row>
    <row r="181" spans="3:25" ht="18.5" x14ac:dyDescent="0.45">
      <c r="E181" s="117" t="s">
        <v>243</v>
      </c>
      <c r="F181" s="168">
        <f>(F175+H175)/2</f>
        <v>15492.966666666667</v>
      </c>
      <c r="G181" s="168"/>
      <c r="H181" s="168">
        <f>F181</f>
        <v>15492.966666666667</v>
      </c>
      <c r="I181"/>
    </row>
    <row r="182" spans="3:25" ht="21" x14ac:dyDescent="0.5">
      <c r="C182" s="20">
        <v>0.15</v>
      </c>
      <c r="D182"/>
      <c r="E182" s="117" t="s">
        <v>245</v>
      </c>
      <c r="F182" s="159">
        <v>15400</v>
      </c>
      <c r="G182" s="159"/>
      <c r="H182" s="159">
        <v>15400</v>
      </c>
      <c r="I182"/>
      <c r="K182"/>
      <c r="L182"/>
      <c r="M182"/>
      <c r="N182"/>
      <c r="O182"/>
      <c r="P182"/>
      <c r="Q182"/>
      <c r="R182"/>
      <c r="S182"/>
      <c r="T182"/>
      <c r="U182"/>
      <c r="V182"/>
      <c r="W182"/>
      <c r="X182"/>
      <c r="Y182"/>
    </row>
    <row r="183" spans="3:25" ht="21" x14ac:dyDescent="0.5">
      <c r="C183" s="20">
        <v>0.2</v>
      </c>
      <c r="D183"/>
      <c r="E183" s="169" t="s">
        <v>247</v>
      </c>
      <c r="F183" s="164">
        <f>F180+F182</f>
        <v>160200</v>
      </c>
      <c r="G183" s="165"/>
      <c r="H183" s="164">
        <f>H180+H182</f>
        <v>160200</v>
      </c>
      <c r="I183"/>
    </row>
    <row r="184" spans="3:25" ht="21" x14ac:dyDescent="0.5">
      <c r="C184" s="20">
        <v>0.25</v>
      </c>
      <c r="D184"/>
      <c r="E184" s="169" t="s">
        <v>248</v>
      </c>
      <c r="F184" s="170">
        <f>F182/F178</f>
        <v>0.14951456310679612</v>
      </c>
      <c r="G184" s="163"/>
      <c r="H184" s="170">
        <f>H182/H178</f>
        <v>0.14951456310679612</v>
      </c>
      <c r="I184"/>
      <c r="K184" s="39"/>
    </row>
    <row r="185" spans="3:25" x14ac:dyDescent="0.35">
      <c r="C185" s="20">
        <v>0.15</v>
      </c>
      <c r="D185"/>
      <c r="E185"/>
      <c r="F185"/>
      <c r="G185"/>
      <c r="H185"/>
      <c r="I185"/>
      <c r="K185" s="39"/>
    </row>
    <row r="186" spans="3:25" x14ac:dyDescent="0.35">
      <c r="C186" s="20">
        <v>0.1</v>
      </c>
      <c r="D186"/>
      <c r="E186"/>
      <c r="F186"/>
      <c r="G186"/>
      <c r="H186"/>
      <c r="I186"/>
      <c r="K186" s="39"/>
    </row>
    <row r="187" spans="3:25" x14ac:dyDescent="0.35">
      <c r="C187" s="20">
        <v>0.05</v>
      </c>
      <c r="D187"/>
      <c r="E187"/>
      <c r="F187"/>
      <c r="G187"/>
      <c r="H187"/>
      <c r="I187"/>
      <c r="K187" s="39"/>
    </row>
    <row r="188" spans="3:25" x14ac:dyDescent="0.35">
      <c r="C188" s="20"/>
      <c r="D188"/>
      <c r="E188"/>
      <c r="F188"/>
      <c r="G188"/>
      <c r="H188"/>
      <c r="I188"/>
    </row>
    <row r="189" spans="3:25" x14ac:dyDescent="0.35">
      <c r="K189" s="39"/>
    </row>
    <row r="190" spans="3:25" x14ac:dyDescent="0.35">
      <c r="K190" s="39"/>
    </row>
    <row r="191" spans="3:25" x14ac:dyDescent="0.35">
      <c r="K191" s="39"/>
    </row>
    <row r="192" spans="3:25" x14ac:dyDescent="0.35">
      <c r="K192" s="39"/>
    </row>
  </sheetData>
  <mergeCells count="1">
    <mergeCell ref="N84:O84"/>
  </mergeCells>
  <pageMargins left="0.25" right="0.25" top="0.75" bottom="0.75" header="0.3" footer="0.3"/>
  <pageSetup fitToHeight="0" orientation="portrait" horizontalDpi="300" verticalDpi="300"/>
  <ignoredErrors>
    <ignoredError sqref="F172"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3BFFC-9947-42AC-9F3E-D704CD16DD58}">
  <sheetPr>
    <tabColor rgb="FF7030A0"/>
  </sheetPr>
  <dimension ref="A1:M17"/>
  <sheetViews>
    <sheetView workbookViewId="0"/>
  </sheetViews>
  <sheetFormatPr baseColWidth="10" defaultRowHeight="14.5" x14ac:dyDescent="0.35"/>
  <cols>
    <col min="1" max="1" width="10.90625" customWidth="1"/>
  </cols>
  <sheetData>
    <row r="1" spans="1:13" ht="40.5" customHeight="1" x14ac:dyDescent="0.55000000000000004">
      <c r="A1" s="187" t="s">
        <v>261</v>
      </c>
      <c r="B1" s="94"/>
      <c r="C1" s="94"/>
      <c r="D1" s="192" t="s">
        <v>216</v>
      </c>
      <c r="E1" s="192"/>
      <c r="F1" s="192"/>
      <c r="G1" s="192"/>
      <c r="H1" s="193" t="s">
        <v>255</v>
      </c>
      <c r="I1" s="192"/>
      <c r="J1" s="192"/>
      <c r="K1" s="192"/>
      <c r="L1" s="99"/>
      <c r="M1" s="99"/>
    </row>
    <row r="2" spans="1:13" ht="35.5" customHeight="1" x14ac:dyDescent="0.35">
      <c r="A2" s="93"/>
      <c r="B2" s="93"/>
      <c r="C2" s="93"/>
      <c r="D2" s="194" t="s">
        <v>212</v>
      </c>
      <c r="E2" s="194"/>
      <c r="F2" s="194"/>
      <c r="G2" s="194"/>
      <c r="H2" s="100"/>
      <c r="I2" s="100" t="s">
        <v>208</v>
      </c>
      <c r="J2" s="100" t="s">
        <v>209</v>
      </c>
      <c r="K2" s="100" t="s">
        <v>207</v>
      </c>
      <c r="L2" s="100"/>
      <c r="M2" s="100"/>
    </row>
    <row r="3" spans="1:13" x14ac:dyDescent="0.35">
      <c r="A3" s="93"/>
      <c r="B3" s="93"/>
      <c r="C3" s="93"/>
      <c r="D3" s="100"/>
      <c r="E3" s="100"/>
      <c r="F3" s="100"/>
      <c r="G3" s="100"/>
      <c r="H3" s="100"/>
      <c r="I3" s="100"/>
      <c r="J3" s="100"/>
      <c r="K3" s="100"/>
      <c r="L3" s="100"/>
      <c r="M3" s="100"/>
    </row>
    <row r="4" spans="1:13" x14ac:dyDescent="0.35">
      <c r="A4" s="17" t="s">
        <v>192</v>
      </c>
      <c r="D4" s="92"/>
      <c r="E4" s="101">
        <v>438</v>
      </c>
      <c r="F4" s="92"/>
      <c r="H4" s="92"/>
      <c r="I4" s="105">
        <v>873</v>
      </c>
      <c r="J4" s="101">
        <v>66</v>
      </c>
      <c r="K4" s="106">
        <f>I4+J4</f>
        <v>939</v>
      </c>
      <c r="L4" t="s">
        <v>256</v>
      </c>
    </row>
    <row r="5" spans="1:13" x14ac:dyDescent="0.35">
      <c r="D5" s="92"/>
      <c r="E5" s="92"/>
      <c r="F5" s="92"/>
      <c r="H5" s="92"/>
      <c r="I5" s="92"/>
      <c r="J5" s="92"/>
      <c r="K5" s="92"/>
    </row>
    <row r="6" spans="1:13" x14ac:dyDescent="0.35">
      <c r="D6" s="92"/>
      <c r="E6" s="92"/>
      <c r="F6" s="92"/>
      <c r="H6" s="92"/>
      <c r="I6" s="92"/>
      <c r="J6" s="92"/>
      <c r="K6" s="92"/>
    </row>
    <row r="7" spans="1:13" x14ac:dyDescent="0.35">
      <c r="D7" s="92"/>
      <c r="E7" s="92"/>
      <c r="F7" s="92"/>
      <c r="H7" s="92"/>
      <c r="I7" s="92"/>
      <c r="J7" s="92"/>
      <c r="K7" s="92"/>
    </row>
    <row r="8" spans="1:13" x14ac:dyDescent="0.35">
      <c r="D8" s="92"/>
      <c r="E8" s="92"/>
      <c r="F8" s="92"/>
      <c r="H8" s="92"/>
      <c r="I8" s="92"/>
      <c r="J8" s="92"/>
      <c r="K8" s="92"/>
    </row>
    <row r="9" spans="1:13" x14ac:dyDescent="0.35">
      <c r="D9" s="92"/>
      <c r="E9" s="92"/>
      <c r="F9" s="92"/>
      <c r="H9" s="92"/>
      <c r="I9" s="92"/>
      <c r="J9" s="92"/>
      <c r="K9" s="92"/>
    </row>
    <row r="10" spans="1:13" x14ac:dyDescent="0.35">
      <c r="D10" s="92"/>
      <c r="E10" s="92"/>
      <c r="F10" s="92"/>
      <c r="H10" s="92"/>
      <c r="I10" s="92"/>
      <c r="J10" s="92"/>
      <c r="K10" s="92"/>
    </row>
    <row r="11" spans="1:13" x14ac:dyDescent="0.35">
      <c r="D11" s="92"/>
      <c r="E11" s="92"/>
      <c r="F11" s="92"/>
      <c r="H11" s="92"/>
      <c r="I11" s="92"/>
      <c r="J11" s="92"/>
      <c r="K11" s="92"/>
    </row>
    <row r="12" spans="1:13" x14ac:dyDescent="0.35">
      <c r="A12" s="107" t="s">
        <v>218</v>
      </c>
      <c r="B12" s="107"/>
      <c r="C12" s="107"/>
      <c r="D12" s="108"/>
      <c r="E12" s="92"/>
      <c r="F12" s="92"/>
      <c r="H12" s="92"/>
      <c r="I12" s="92"/>
      <c r="J12" s="92"/>
      <c r="K12" s="92"/>
    </row>
    <row r="13" spans="1:13" x14ac:dyDescent="0.35">
      <c r="B13" s="109" t="s">
        <v>211</v>
      </c>
      <c r="C13" s="17" t="s">
        <v>257</v>
      </c>
      <c r="D13" s="17"/>
      <c r="E13" s="92"/>
      <c r="F13" s="92"/>
      <c r="G13" s="92"/>
      <c r="I13" s="92"/>
      <c r="J13" s="92"/>
      <c r="K13" s="92"/>
      <c r="L13" s="92"/>
    </row>
    <row r="14" spans="1:13" x14ac:dyDescent="0.35">
      <c r="B14" s="110"/>
      <c r="C14" s="17" t="s">
        <v>217</v>
      </c>
      <c r="D14" s="17" t="s">
        <v>213</v>
      </c>
      <c r="E14" s="95" t="s">
        <v>214</v>
      </c>
      <c r="F14" s="95" t="s">
        <v>207</v>
      </c>
      <c r="G14" s="92"/>
      <c r="I14" s="92"/>
      <c r="J14" s="92"/>
      <c r="K14" s="92"/>
      <c r="L14" s="92"/>
    </row>
    <row r="15" spans="1:13" x14ac:dyDescent="0.35">
      <c r="A15" s="86" t="s">
        <v>210</v>
      </c>
      <c r="B15" s="110">
        <v>4383</v>
      </c>
      <c r="C15">
        <v>1000</v>
      </c>
      <c r="D15">
        <v>8729</v>
      </c>
      <c r="E15">
        <v>655</v>
      </c>
      <c r="F15" s="92">
        <v>10384</v>
      </c>
    </row>
    <row r="16" spans="1:13" x14ac:dyDescent="0.35">
      <c r="E16" s="92"/>
    </row>
    <row r="17" spans="5:5" x14ac:dyDescent="0.35">
      <c r="E17" s="92"/>
    </row>
  </sheetData>
  <mergeCells count="3">
    <mergeCell ref="D1:G1"/>
    <mergeCell ref="H1:K1"/>
    <mergeCell ref="D2:G2"/>
  </mergeCells>
  <pageMargins left="0.7" right="0.7" top="0.78740157499999996" bottom="0.78740157499999996"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46270-7F83-4E0C-9FFC-CC3431025A9C}">
  <sheetPr>
    <tabColor rgb="FF7030A0"/>
  </sheetPr>
  <dimension ref="A1:AA42"/>
  <sheetViews>
    <sheetView zoomScale="80" zoomScaleNormal="80" workbookViewId="0">
      <pane xSplit="1" topLeftCell="E1" activePane="topRight" state="frozen"/>
      <selection pane="topRight" activeCell="D10" sqref="D10"/>
    </sheetView>
  </sheetViews>
  <sheetFormatPr baseColWidth="10" defaultColWidth="11.453125" defaultRowHeight="14.5" x14ac:dyDescent="0.35"/>
  <cols>
    <col min="1" max="1" width="36.54296875" customWidth="1"/>
    <col min="3" max="3" width="14.54296875" customWidth="1"/>
    <col min="4" max="4" width="11.453125" customWidth="1"/>
    <col min="5" max="5" width="13.26953125" customWidth="1"/>
    <col min="7" max="8" width="13.7265625" customWidth="1"/>
    <col min="17" max="17" width="13.7265625" customWidth="1"/>
  </cols>
  <sheetData>
    <row r="1" spans="1:27" s="93" customFormat="1" ht="54" customHeight="1" x14ac:dyDescent="0.35">
      <c r="A1" s="142" t="s">
        <v>237</v>
      </c>
      <c r="B1" s="94" t="s">
        <v>189</v>
      </c>
      <c r="C1" s="94" t="s">
        <v>190</v>
      </c>
      <c r="D1" s="196" t="s">
        <v>234</v>
      </c>
      <c r="E1" s="196"/>
      <c r="F1" s="196"/>
      <c r="G1" s="198"/>
      <c r="H1" s="99"/>
      <c r="I1" s="195" t="s">
        <v>252</v>
      </c>
      <c r="J1" s="196"/>
      <c r="K1" s="196"/>
      <c r="L1" s="196"/>
      <c r="M1" s="99"/>
      <c r="N1" s="99"/>
      <c r="P1" s="186"/>
      <c r="Q1" s="99"/>
      <c r="R1" s="195" t="s">
        <v>254</v>
      </c>
      <c r="S1" s="196"/>
      <c r="T1" s="196"/>
      <c r="U1" s="196"/>
      <c r="V1" s="99"/>
      <c r="W1" s="99"/>
    </row>
    <row r="2" spans="1:27" s="93" customFormat="1" ht="29.15" customHeight="1" x14ac:dyDescent="0.35">
      <c r="B2" s="94"/>
      <c r="C2" s="94"/>
      <c r="D2" s="199" t="s">
        <v>249</v>
      </c>
      <c r="E2" s="199"/>
      <c r="F2" s="199"/>
      <c r="G2" s="200"/>
      <c r="H2" s="100"/>
      <c r="I2" s="197" t="s">
        <v>250</v>
      </c>
      <c r="J2" s="197"/>
      <c r="K2" s="197"/>
      <c r="L2" s="197"/>
      <c r="M2" s="100"/>
      <c r="N2" s="100"/>
      <c r="P2" s="186"/>
      <c r="Q2" s="100"/>
      <c r="R2" s="197" t="s">
        <v>250</v>
      </c>
      <c r="S2" s="197"/>
      <c r="T2" s="197"/>
      <c r="U2" s="197"/>
      <c r="V2" s="100"/>
      <c r="W2" s="100"/>
    </row>
    <row r="3" spans="1:27" s="93" customFormat="1" ht="58" customHeight="1" x14ac:dyDescent="0.35">
      <c r="D3" s="199"/>
      <c r="E3" s="199"/>
      <c r="F3" s="199"/>
      <c r="G3" s="200"/>
      <c r="H3" s="100"/>
      <c r="I3" s="197"/>
      <c r="J3" s="197"/>
      <c r="K3" s="197"/>
      <c r="L3" s="197"/>
      <c r="M3" s="98"/>
      <c r="N3" s="98"/>
      <c r="P3" s="96"/>
      <c r="Q3" s="181"/>
      <c r="R3" s="197"/>
      <c r="S3" s="197"/>
      <c r="T3" s="197"/>
      <c r="U3" s="197"/>
      <c r="V3" s="98"/>
      <c r="W3" s="98"/>
    </row>
    <row r="4" spans="1:27" s="93" customFormat="1" ht="49" customHeight="1" x14ac:dyDescent="0.35">
      <c r="D4" s="100"/>
      <c r="E4" s="100"/>
      <c r="F4" s="100"/>
      <c r="G4" s="111"/>
      <c r="H4" s="100"/>
      <c r="I4" s="100" t="s">
        <v>217</v>
      </c>
      <c r="J4" s="100" t="s">
        <v>208</v>
      </c>
      <c r="K4" s="100" t="s">
        <v>209</v>
      </c>
      <c r="L4" s="100" t="s">
        <v>207</v>
      </c>
      <c r="M4" s="100"/>
      <c r="N4" s="100"/>
      <c r="O4" s="98"/>
      <c r="P4" s="96"/>
      <c r="Q4" s="181"/>
      <c r="R4" s="100" t="s">
        <v>217</v>
      </c>
      <c r="S4" s="100" t="s">
        <v>208</v>
      </c>
      <c r="T4" s="100" t="s">
        <v>209</v>
      </c>
      <c r="U4" s="100" t="s">
        <v>207</v>
      </c>
      <c r="V4" s="100"/>
      <c r="W4" s="100"/>
    </row>
    <row r="5" spans="1:27" ht="15" thickBot="1" x14ac:dyDescent="0.4">
      <c r="A5" t="s">
        <v>238</v>
      </c>
      <c r="D5" s="178">
        <v>103000</v>
      </c>
      <c r="E5" s="171" t="s">
        <v>239</v>
      </c>
      <c r="F5" s="172"/>
      <c r="G5" s="173"/>
      <c r="I5" s="113">
        <v>20000</v>
      </c>
      <c r="J5" s="97">
        <v>144800</v>
      </c>
      <c r="K5" s="158">
        <v>15400</v>
      </c>
      <c r="L5" s="102">
        <f>SUM(I5:K5)</f>
        <v>180200</v>
      </c>
      <c r="M5" s="171" t="s">
        <v>239</v>
      </c>
      <c r="N5" s="95"/>
      <c r="Q5" s="182"/>
      <c r="R5" s="113">
        <v>20000</v>
      </c>
      <c r="S5" s="97">
        <v>144800</v>
      </c>
      <c r="T5" s="158">
        <v>15400</v>
      </c>
      <c r="U5" s="102">
        <f>SUM(R5:T5)</f>
        <v>180200</v>
      </c>
      <c r="V5" s="171" t="s">
        <v>239</v>
      </c>
      <c r="W5" s="95"/>
      <c r="Z5" s="17"/>
    </row>
    <row r="6" spans="1:27" ht="15" thickBot="1" x14ac:dyDescent="0.4">
      <c r="A6" s="17" t="s">
        <v>202</v>
      </c>
      <c r="D6" s="143">
        <f>D5*0.25</f>
        <v>25750</v>
      </c>
      <c r="E6" s="174">
        <f>D6</f>
        <v>25750</v>
      </c>
      <c r="F6" s="175" t="s">
        <v>240</v>
      </c>
      <c r="G6" s="176"/>
      <c r="I6" s="113">
        <v>1000</v>
      </c>
      <c r="J6" s="103">
        <v>0</v>
      </c>
      <c r="K6" s="104">
        <f>K5*0.25</f>
        <v>3850</v>
      </c>
      <c r="L6" s="104"/>
      <c r="M6" s="179">
        <f>SUM(I6:K6)</f>
        <v>4850</v>
      </c>
      <c r="N6" s="175" t="s">
        <v>251</v>
      </c>
      <c r="P6" s="131"/>
      <c r="Q6" s="182"/>
      <c r="R6" s="113">
        <v>1000</v>
      </c>
      <c r="S6" s="180">
        <f>D6*0.2</f>
        <v>5150</v>
      </c>
      <c r="T6" s="104">
        <f>T5*0.25</f>
        <v>3850</v>
      </c>
      <c r="U6" s="104"/>
      <c r="V6" s="179">
        <f>SUM(R6:T6)</f>
        <v>10000</v>
      </c>
      <c r="W6" s="175" t="s">
        <v>251</v>
      </c>
      <c r="X6" s="132"/>
      <c r="Y6" s="132"/>
    </row>
    <row r="7" spans="1:27" x14ac:dyDescent="0.35">
      <c r="A7" t="s">
        <v>203</v>
      </c>
      <c r="D7" s="143">
        <f>D5*0.075</f>
        <v>7725</v>
      </c>
      <c r="E7" s="174">
        <f>D7+D27</f>
        <v>8163.2978723404258</v>
      </c>
      <c r="F7" s="177" t="s">
        <v>241</v>
      </c>
      <c r="G7" s="176"/>
      <c r="I7" s="113"/>
      <c r="J7" s="104">
        <f>J5*0.075</f>
        <v>10860</v>
      </c>
      <c r="K7" s="104">
        <f>K5*0.075</f>
        <v>1155</v>
      </c>
      <c r="L7" s="104"/>
      <c r="M7" s="179">
        <f>SUM(I7:K7)+L27</f>
        <v>13953.439716312057</v>
      </c>
      <c r="N7" s="177" t="s">
        <v>241</v>
      </c>
      <c r="P7" s="131"/>
      <c r="Q7" s="182"/>
      <c r="R7" s="113"/>
      <c r="S7" s="104">
        <f>S5*0.075</f>
        <v>10860</v>
      </c>
      <c r="T7" s="104">
        <f>T5*0.075</f>
        <v>1155</v>
      </c>
      <c r="U7" s="104"/>
      <c r="V7" s="179">
        <f>SUM(R7:T7)+U27</f>
        <v>13916.91489361702</v>
      </c>
      <c r="W7" s="177" t="s">
        <v>241</v>
      </c>
      <c r="X7" s="133"/>
      <c r="Y7" s="133"/>
    </row>
    <row r="8" spans="1:27" x14ac:dyDescent="0.35">
      <c r="A8" t="s">
        <v>265</v>
      </c>
      <c r="D8" s="143">
        <f>D5*0.075</f>
        <v>7725</v>
      </c>
      <c r="E8" s="174">
        <f>D8+D24</f>
        <v>12107.978723404256</v>
      </c>
      <c r="F8" s="177" t="s">
        <v>241</v>
      </c>
      <c r="G8" s="176"/>
      <c r="I8" s="113"/>
      <c r="J8" s="104">
        <f>J5*0.075</f>
        <v>10860</v>
      </c>
      <c r="K8" s="104">
        <f>K5*0.075</f>
        <v>1155</v>
      </c>
      <c r="L8" s="104"/>
      <c r="M8" s="179">
        <f>SUM(I8:K8)+L24</f>
        <v>22399.397163120568</v>
      </c>
      <c r="N8" s="177" t="s">
        <v>241</v>
      </c>
      <c r="P8" s="134"/>
      <c r="Q8" s="182"/>
      <c r="R8" s="113"/>
      <c r="S8" s="104">
        <f>S5*0.075</f>
        <v>10860</v>
      </c>
      <c r="T8" s="104">
        <f>T5*0.075</f>
        <v>1155</v>
      </c>
      <c r="U8" s="104"/>
      <c r="V8" s="179">
        <f>SUM(R8:T8)+U24</f>
        <v>22034.148936170212</v>
      </c>
      <c r="W8" s="177" t="s">
        <v>241</v>
      </c>
      <c r="X8" s="131"/>
      <c r="Y8" s="131"/>
    </row>
    <row r="9" spans="1:27" x14ac:dyDescent="0.35">
      <c r="A9" t="s">
        <v>204</v>
      </c>
      <c r="B9">
        <f>SUM(B12:B29)</f>
        <v>154</v>
      </c>
      <c r="C9">
        <f>SUM(C12:C29)</f>
        <v>141</v>
      </c>
      <c r="D9" s="148">
        <f>D5-(D6+D7+D8)</f>
        <v>61800</v>
      </c>
      <c r="E9" s="144"/>
      <c r="F9" s="144"/>
      <c r="G9" s="145"/>
      <c r="I9" s="104"/>
      <c r="J9" s="102">
        <f>J5-(J6+J7+J8)</f>
        <v>123080</v>
      </c>
      <c r="K9" s="102">
        <f>K5-(K6+K7+K8)</f>
        <v>9240</v>
      </c>
      <c r="L9" s="104">
        <f>J9+K9</f>
        <v>132320</v>
      </c>
      <c r="P9" s="134"/>
      <c r="Q9" s="182"/>
      <c r="R9" s="104"/>
      <c r="S9" s="102">
        <f>S5-(S6+S7+S8)</f>
        <v>117930</v>
      </c>
      <c r="T9" s="102">
        <f>T5-(T6+T7+T8)</f>
        <v>9240</v>
      </c>
      <c r="U9" s="104">
        <f>S9+T9</f>
        <v>127170</v>
      </c>
      <c r="X9" s="131"/>
      <c r="Y9" s="131"/>
    </row>
    <row r="10" spans="1:27" ht="15" thickBot="1" x14ac:dyDescent="0.4">
      <c r="A10" t="s">
        <v>192</v>
      </c>
      <c r="B10" s="114"/>
      <c r="C10" s="114"/>
      <c r="D10" s="146">
        <f>D9/141</f>
        <v>438.29787234042556</v>
      </c>
      <c r="E10" s="146"/>
      <c r="F10" s="146"/>
      <c r="G10" s="147"/>
      <c r="H10" s="114"/>
      <c r="I10" s="149"/>
      <c r="J10" s="149">
        <f>J9/141</f>
        <v>872.9078014184397</v>
      </c>
      <c r="K10" s="149">
        <f>K9/141</f>
        <v>65.531914893617028</v>
      </c>
      <c r="L10" s="149"/>
      <c r="M10" s="114"/>
      <c r="N10" s="114"/>
      <c r="O10" s="114"/>
      <c r="P10" s="185"/>
      <c r="Q10" s="183"/>
      <c r="R10" s="149"/>
      <c r="S10" s="149">
        <f>S9/141</f>
        <v>836.38297872340422</v>
      </c>
      <c r="T10" s="149">
        <f>T9/141</f>
        <v>65.531914893617028</v>
      </c>
      <c r="U10" s="149"/>
      <c r="V10" s="114"/>
      <c r="W10" s="114"/>
      <c r="X10" s="131"/>
      <c r="Y10" s="131"/>
    </row>
    <row r="11" spans="1:27" x14ac:dyDescent="0.35">
      <c r="A11" s="27" t="s">
        <v>160</v>
      </c>
      <c r="G11" s="110"/>
      <c r="L11" s="92"/>
      <c r="P11" s="134"/>
      <c r="Q11" s="182"/>
      <c r="U11" s="92"/>
      <c r="X11" s="131"/>
      <c r="Y11" s="131"/>
    </row>
    <row r="12" spans="1:27" x14ac:dyDescent="0.35">
      <c r="A12" s="28" t="s">
        <v>161</v>
      </c>
      <c r="B12">
        <v>10</v>
      </c>
      <c r="C12">
        <v>10</v>
      </c>
      <c r="D12" s="92">
        <f>D$10*C12</f>
        <v>4382.978723404256</v>
      </c>
      <c r="E12" s="92"/>
      <c r="F12" s="92"/>
      <c r="G12" s="110"/>
      <c r="I12" s="92">
        <v>1000</v>
      </c>
      <c r="J12" s="92">
        <f>J$10*$C12</f>
        <v>8729.078014184397</v>
      </c>
      <c r="K12" s="92">
        <f>K$10*$C12</f>
        <v>655.31914893617022</v>
      </c>
      <c r="L12" s="92">
        <f>SUM(I12:K12)</f>
        <v>10384.397163120568</v>
      </c>
      <c r="P12" s="134"/>
      <c r="Q12" s="182"/>
      <c r="R12" s="92">
        <v>1000</v>
      </c>
      <c r="S12" s="92">
        <f>S$10*$C12</f>
        <v>8363.8297872340427</v>
      </c>
      <c r="T12" s="92">
        <f>T$10*$C12</f>
        <v>655.31914893617022</v>
      </c>
      <c r="U12" s="92">
        <f>SUM(R12:T12)</f>
        <v>10019.148936170213</v>
      </c>
      <c r="X12" s="131"/>
      <c r="Y12" s="131"/>
    </row>
    <row r="13" spans="1:27" x14ac:dyDescent="0.35">
      <c r="A13" s="28" t="s">
        <v>162</v>
      </c>
      <c r="B13">
        <v>10</v>
      </c>
      <c r="C13">
        <v>10</v>
      </c>
      <c r="D13" s="92">
        <f t="shared" ref="D13:D29" si="0">D$10*C13</f>
        <v>4382.978723404256</v>
      </c>
      <c r="E13" s="92"/>
      <c r="F13" s="92"/>
      <c r="G13" s="110"/>
      <c r="I13" s="92">
        <v>1000</v>
      </c>
      <c r="J13" s="92">
        <f t="shared" ref="J13:K29" si="1">J$10*$C13</f>
        <v>8729.078014184397</v>
      </c>
      <c r="K13" s="92">
        <f t="shared" si="1"/>
        <v>655.31914893617022</v>
      </c>
      <c r="L13" s="92">
        <f t="shared" ref="L13:L29" si="2">SUM(I13:K13)</f>
        <v>10384.397163120568</v>
      </c>
      <c r="P13" s="134"/>
      <c r="Q13" s="182"/>
      <c r="R13" s="92">
        <v>1000</v>
      </c>
      <c r="S13" s="92">
        <f t="shared" ref="S13:T29" si="3">S$10*$C13</f>
        <v>8363.8297872340427</v>
      </c>
      <c r="T13" s="92">
        <f t="shared" si="3"/>
        <v>655.31914893617022</v>
      </c>
      <c r="U13" s="92">
        <f t="shared" ref="U13:U29" si="4">SUM(R13:T13)</f>
        <v>10019.148936170213</v>
      </c>
      <c r="X13" s="131"/>
      <c r="Y13" s="131"/>
    </row>
    <row r="14" spans="1:27" x14ac:dyDescent="0.35">
      <c r="A14" s="28" t="s">
        <v>163</v>
      </c>
      <c r="B14">
        <v>10</v>
      </c>
      <c r="C14">
        <v>10</v>
      </c>
      <c r="D14" s="92">
        <f t="shared" si="0"/>
        <v>4382.978723404256</v>
      </c>
      <c r="E14" s="92"/>
      <c r="F14" s="92"/>
      <c r="G14" s="110"/>
      <c r="I14" s="92">
        <v>1000</v>
      </c>
      <c r="J14" s="92">
        <f t="shared" si="1"/>
        <v>8729.078014184397</v>
      </c>
      <c r="K14" s="92">
        <f t="shared" si="1"/>
        <v>655.31914893617022</v>
      </c>
      <c r="L14" s="92">
        <f t="shared" si="2"/>
        <v>10384.397163120568</v>
      </c>
      <c r="Q14" s="182"/>
      <c r="R14" s="92">
        <v>1000</v>
      </c>
      <c r="S14" s="92">
        <f t="shared" si="3"/>
        <v>8363.8297872340427</v>
      </c>
      <c r="T14" s="92">
        <f t="shared" si="3"/>
        <v>655.31914893617022</v>
      </c>
      <c r="U14" s="92">
        <f t="shared" si="4"/>
        <v>10019.148936170213</v>
      </c>
    </row>
    <row r="15" spans="1:27" x14ac:dyDescent="0.35">
      <c r="A15" s="28" t="s">
        <v>164</v>
      </c>
      <c r="B15">
        <v>10</v>
      </c>
      <c r="C15">
        <v>10</v>
      </c>
      <c r="D15" s="92">
        <f t="shared" si="0"/>
        <v>4382.978723404256</v>
      </c>
      <c r="E15" s="92"/>
      <c r="F15" s="92"/>
      <c r="G15" s="110"/>
      <c r="I15" s="92">
        <v>1000</v>
      </c>
      <c r="J15" s="92">
        <f t="shared" si="1"/>
        <v>8729.078014184397</v>
      </c>
      <c r="K15" s="92">
        <f t="shared" si="1"/>
        <v>655.31914893617022</v>
      </c>
      <c r="L15" s="92">
        <f t="shared" si="2"/>
        <v>10384.397163120568</v>
      </c>
      <c r="Q15" s="182"/>
      <c r="R15" s="92">
        <v>1000</v>
      </c>
      <c r="S15" s="92">
        <f t="shared" si="3"/>
        <v>8363.8297872340427</v>
      </c>
      <c r="T15" s="92">
        <f t="shared" si="3"/>
        <v>655.31914893617022</v>
      </c>
      <c r="U15" s="92">
        <f t="shared" si="4"/>
        <v>10019.148936170213</v>
      </c>
      <c r="Y15" s="135"/>
      <c r="Z15" s="92"/>
      <c r="AA15" s="92"/>
    </row>
    <row r="16" spans="1:27" x14ac:dyDescent="0.35">
      <c r="A16" s="28" t="s">
        <v>165</v>
      </c>
      <c r="B16">
        <v>10</v>
      </c>
      <c r="C16">
        <v>10</v>
      </c>
      <c r="D16" s="92">
        <f t="shared" si="0"/>
        <v>4382.978723404256</v>
      </c>
      <c r="E16" s="92"/>
      <c r="F16" s="92"/>
      <c r="G16" s="110"/>
      <c r="I16" s="92">
        <v>1000</v>
      </c>
      <c r="J16" s="92">
        <f t="shared" si="1"/>
        <v>8729.078014184397</v>
      </c>
      <c r="K16" s="92">
        <f t="shared" si="1"/>
        <v>655.31914893617022</v>
      </c>
      <c r="L16" s="92">
        <f t="shared" si="2"/>
        <v>10384.397163120568</v>
      </c>
      <c r="Q16" s="182"/>
      <c r="R16" s="92">
        <v>1000</v>
      </c>
      <c r="S16" s="92">
        <f t="shared" si="3"/>
        <v>8363.8297872340427</v>
      </c>
      <c r="T16" s="92">
        <f t="shared" si="3"/>
        <v>655.31914893617022</v>
      </c>
      <c r="U16" s="92">
        <f t="shared" si="4"/>
        <v>10019.148936170213</v>
      </c>
      <c r="Z16" s="92"/>
      <c r="AA16" s="92"/>
    </row>
    <row r="17" spans="1:27" x14ac:dyDescent="0.35">
      <c r="A17" s="28" t="s">
        <v>166</v>
      </c>
      <c r="B17">
        <v>10</v>
      </c>
      <c r="C17">
        <v>10</v>
      </c>
      <c r="D17" s="92">
        <f t="shared" si="0"/>
        <v>4382.978723404256</v>
      </c>
      <c r="E17" s="92"/>
      <c r="F17" s="92"/>
      <c r="G17" s="110"/>
      <c r="I17" s="92">
        <v>1000</v>
      </c>
      <c r="J17" s="92">
        <f t="shared" si="1"/>
        <v>8729.078014184397</v>
      </c>
      <c r="K17" s="92">
        <f t="shared" si="1"/>
        <v>655.31914893617022</v>
      </c>
      <c r="L17" s="92">
        <f t="shared" si="2"/>
        <v>10384.397163120568</v>
      </c>
      <c r="Q17" s="182"/>
      <c r="R17" s="92">
        <v>1000</v>
      </c>
      <c r="S17" s="92">
        <f t="shared" si="3"/>
        <v>8363.8297872340427</v>
      </c>
      <c r="T17" s="92">
        <f t="shared" si="3"/>
        <v>655.31914893617022</v>
      </c>
      <c r="U17" s="92">
        <f t="shared" si="4"/>
        <v>10019.148936170213</v>
      </c>
      <c r="X17" s="95"/>
      <c r="Z17" s="95"/>
      <c r="AA17" s="95"/>
    </row>
    <row r="18" spans="1:27" x14ac:dyDescent="0.35">
      <c r="A18" s="28" t="s">
        <v>167</v>
      </c>
      <c r="B18">
        <v>10</v>
      </c>
      <c r="C18">
        <v>10</v>
      </c>
      <c r="D18" s="92">
        <f t="shared" si="0"/>
        <v>4382.978723404256</v>
      </c>
      <c r="E18" s="92"/>
      <c r="F18" s="92"/>
      <c r="G18" s="110"/>
      <c r="I18" s="92">
        <v>1000</v>
      </c>
      <c r="J18" s="92">
        <f t="shared" si="1"/>
        <v>8729.078014184397</v>
      </c>
      <c r="K18" s="92">
        <f t="shared" si="1"/>
        <v>655.31914893617022</v>
      </c>
      <c r="L18" s="92">
        <f t="shared" si="2"/>
        <v>10384.397163120568</v>
      </c>
      <c r="Q18" s="182"/>
      <c r="R18" s="92">
        <v>1000</v>
      </c>
      <c r="S18" s="92">
        <f t="shared" si="3"/>
        <v>8363.8297872340427</v>
      </c>
      <c r="T18" s="92">
        <f t="shared" si="3"/>
        <v>655.31914893617022</v>
      </c>
      <c r="U18" s="92">
        <f t="shared" si="4"/>
        <v>10019.148936170213</v>
      </c>
    </row>
    <row r="19" spans="1:27" x14ac:dyDescent="0.35">
      <c r="A19" s="28" t="s">
        <v>168</v>
      </c>
      <c r="B19">
        <v>10</v>
      </c>
      <c r="C19">
        <v>10</v>
      </c>
      <c r="D19" s="92">
        <f t="shared" si="0"/>
        <v>4382.978723404256</v>
      </c>
      <c r="E19" s="92"/>
      <c r="F19" s="92"/>
      <c r="G19" s="110"/>
      <c r="I19" s="92">
        <v>1000</v>
      </c>
      <c r="J19" s="92">
        <f t="shared" si="1"/>
        <v>8729.078014184397</v>
      </c>
      <c r="K19" s="92">
        <f t="shared" si="1"/>
        <v>655.31914893617022</v>
      </c>
      <c r="L19" s="92">
        <f t="shared" si="2"/>
        <v>10384.397163120568</v>
      </c>
      <c r="Q19" s="182"/>
      <c r="R19" s="92">
        <v>1000</v>
      </c>
      <c r="S19" s="92">
        <f t="shared" si="3"/>
        <v>8363.8297872340427</v>
      </c>
      <c r="T19" s="92">
        <f t="shared" si="3"/>
        <v>655.31914893617022</v>
      </c>
      <c r="U19" s="92">
        <f t="shared" si="4"/>
        <v>10019.148936170213</v>
      </c>
    </row>
    <row r="20" spans="1:27" x14ac:dyDescent="0.35">
      <c r="A20" s="88" t="s">
        <v>169</v>
      </c>
      <c r="B20">
        <v>8</v>
      </c>
      <c r="C20">
        <v>8</v>
      </c>
      <c r="D20" s="92">
        <f t="shared" si="0"/>
        <v>3506.3829787234044</v>
      </c>
      <c r="E20" s="92"/>
      <c r="F20" s="92"/>
      <c r="G20" s="110"/>
      <c r="I20" s="92">
        <v>1000</v>
      </c>
      <c r="J20" s="92">
        <f t="shared" si="1"/>
        <v>6983.2624113475176</v>
      </c>
      <c r="K20" s="92">
        <f t="shared" si="1"/>
        <v>524.25531914893622</v>
      </c>
      <c r="L20" s="92">
        <f t="shared" si="2"/>
        <v>8507.5177304964545</v>
      </c>
      <c r="Q20" s="182"/>
      <c r="R20" s="92">
        <v>1000</v>
      </c>
      <c r="S20" s="92">
        <f t="shared" si="3"/>
        <v>6691.0638297872338</v>
      </c>
      <c r="T20" s="92">
        <f t="shared" si="3"/>
        <v>524.25531914893622</v>
      </c>
      <c r="U20" s="92">
        <f t="shared" si="4"/>
        <v>8215.3191489361707</v>
      </c>
    </row>
    <row r="21" spans="1:27" x14ac:dyDescent="0.35">
      <c r="A21" s="88" t="s">
        <v>170</v>
      </c>
      <c r="B21">
        <v>5</v>
      </c>
      <c r="C21">
        <v>5</v>
      </c>
      <c r="D21" s="92">
        <f t="shared" si="0"/>
        <v>2191.489361702128</v>
      </c>
      <c r="E21" s="92"/>
      <c r="F21" s="92"/>
      <c r="G21" s="110"/>
      <c r="I21" s="92">
        <v>1000</v>
      </c>
      <c r="J21" s="92">
        <f t="shared" si="1"/>
        <v>4364.5390070921985</v>
      </c>
      <c r="K21" s="92">
        <f t="shared" si="1"/>
        <v>327.65957446808511</v>
      </c>
      <c r="L21" s="92">
        <f t="shared" si="2"/>
        <v>5692.1985815602839</v>
      </c>
      <c r="Q21" s="182"/>
      <c r="R21" s="92">
        <v>1000</v>
      </c>
      <c r="S21" s="92">
        <f t="shared" si="3"/>
        <v>4181.9148936170213</v>
      </c>
      <c r="T21" s="92">
        <f t="shared" si="3"/>
        <v>327.65957446808511</v>
      </c>
      <c r="U21" s="92">
        <f t="shared" si="4"/>
        <v>5509.5744680851067</v>
      </c>
    </row>
    <row r="22" spans="1:27" x14ac:dyDescent="0.35">
      <c r="A22" s="88" t="s">
        <v>171</v>
      </c>
      <c r="B22">
        <v>8</v>
      </c>
      <c r="C22">
        <v>8</v>
      </c>
      <c r="D22" s="92">
        <f t="shared" si="0"/>
        <v>3506.3829787234044</v>
      </c>
      <c r="E22" s="92"/>
      <c r="F22" s="92"/>
      <c r="G22" s="110"/>
      <c r="I22" s="92">
        <v>1000</v>
      </c>
      <c r="J22" s="92">
        <f t="shared" si="1"/>
        <v>6983.2624113475176</v>
      </c>
      <c r="K22" s="92">
        <f t="shared" si="1"/>
        <v>524.25531914893622</v>
      </c>
      <c r="L22" s="92">
        <f t="shared" si="2"/>
        <v>8507.5177304964545</v>
      </c>
      <c r="Q22" s="182"/>
      <c r="R22" s="92">
        <v>1000</v>
      </c>
      <c r="S22" s="92">
        <f t="shared" si="3"/>
        <v>6691.0638297872338</v>
      </c>
      <c r="T22" s="92">
        <f t="shared" si="3"/>
        <v>524.25531914893622</v>
      </c>
      <c r="U22" s="92">
        <f t="shared" si="4"/>
        <v>8215.3191489361707</v>
      </c>
    </row>
    <row r="23" spans="1:27" x14ac:dyDescent="0.35">
      <c r="A23" s="88" t="s">
        <v>172</v>
      </c>
      <c r="B23">
        <v>8</v>
      </c>
      <c r="C23">
        <v>8</v>
      </c>
      <c r="D23" s="92">
        <f t="shared" si="0"/>
        <v>3506.3829787234044</v>
      </c>
      <c r="E23" s="92"/>
      <c r="F23" s="92"/>
      <c r="G23" s="110"/>
      <c r="I23" s="92">
        <v>1000</v>
      </c>
      <c r="J23" s="92">
        <f t="shared" si="1"/>
        <v>6983.2624113475176</v>
      </c>
      <c r="K23" s="92">
        <f t="shared" si="1"/>
        <v>524.25531914893622</v>
      </c>
      <c r="L23" s="92">
        <f t="shared" si="2"/>
        <v>8507.5177304964545</v>
      </c>
      <c r="Q23" s="182"/>
      <c r="R23" s="92">
        <v>1000</v>
      </c>
      <c r="S23" s="92">
        <f t="shared" si="3"/>
        <v>6691.0638297872338</v>
      </c>
      <c r="T23" s="92">
        <f t="shared" si="3"/>
        <v>524.25531914893622</v>
      </c>
      <c r="U23" s="92">
        <f t="shared" si="4"/>
        <v>8215.3191489361707</v>
      </c>
    </row>
    <row r="24" spans="1:27" x14ac:dyDescent="0.35">
      <c r="A24" s="88" t="s">
        <v>173</v>
      </c>
      <c r="B24">
        <v>10</v>
      </c>
      <c r="C24">
        <v>10</v>
      </c>
      <c r="D24" s="92">
        <f t="shared" si="0"/>
        <v>4382.978723404256</v>
      </c>
      <c r="E24" s="92"/>
      <c r="F24" s="92"/>
      <c r="G24" s="110"/>
      <c r="I24" s="92">
        <v>1000</v>
      </c>
      <c r="J24" s="92">
        <f t="shared" si="1"/>
        <v>8729.078014184397</v>
      </c>
      <c r="K24" s="92">
        <f t="shared" si="1"/>
        <v>655.31914893617022</v>
      </c>
      <c r="L24" s="92">
        <f t="shared" si="2"/>
        <v>10384.397163120568</v>
      </c>
      <c r="Q24" s="182"/>
      <c r="R24" s="92">
        <v>1000</v>
      </c>
      <c r="S24" s="92">
        <f t="shared" si="3"/>
        <v>8363.8297872340427</v>
      </c>
      <c r="T24" s="92">
        <f t="shared" si="3"/>
        <v>655.31914893617022</v>
      </c>
      <c r="U24" s="92">
        <f t="shared" si="4"/>
        <v>10019.148936170213</v>
      </c>
    </row>
    <row r="25" spans="1:27" x14ac:dyDescent="0.35">
      <c r="A25" s="88" t="s">
        <v>174</v>
      </c>
      <c r="B25">
        <v>5</v>
      </c>
      <c r="C25">
        <v>5</v>
      </c>
      <c r="D25" s="92">
        <f t="shared" si="0"/>
        <v>2191.489361702128</v>
      </c>
      <c r="E25" s="92"/>
      <c r="F25" s="92"/>
      <c r="G25" s="110"/>
      <c r="I25" s="92">
        <v>1000</v>
      </c>
      <c r="J25" s="92">
        <f t="shared" si="1"/>
        <v>4364.5390070921985</v>
      </c>
      <c r="K25" s="92">
        <f t="shared" si="1"/>
        <v>327.65957446808511</v>
      </c>
      <c r="L25" s="92">
        <f t="shared" si="2"/>
        <v>5692.1985815602839</v>
      </c>
      <c r="Q25" s="182"/>
      <c r="R25" s="92">
        <v>1000</v>
      </c>
      <c r="S25" s="92">
        <f t="shared" si="3"/>
        <v>4181.9148936170213</v>
      </c>
      <c r="T25" s="92">
        <f t="shared" si="3"/>
        <v>327.65957446808511</v>
      </c>
      <c r="U25" s="92">
        <f t="shared" si="4"/>
        <v>5509.5744680851067</v>
      </c>
    </row>
    <row r="26" spans="1:27" x14ac:dyDescent="0.35">
      <c r="A26" s="88" t="s">
        <v>175</v>
      </c>
      <c r="B26">
        <v>5</v>
      </c>
      <c r="C26">
        <v>5</v>
      </c>
      <c r="D26" s="92">
        <f t="shared" si="0"/>
        <v>2191.489361702128</v>
      </c>
      <c r="E26" s="92"/>
      <c r="F26" s="92"/>
      <c r="G26" s="110"/>
      <c r="I26" s="92">
        <v>1000</v>
      </c>
      <c r="J26" s="92">
        <f t="shared" si="1"/>
        <v>4364.5390070921985</v>
      </c>
      <c r="K26" s="92">
        <f t="shared" si="1"/>
        <v>327.65957446808511</v>
      </c>
      <c r="L26" s="92">
        <f t="shared" si="2"/>
        <v>5692.1985815602839</v>
      </c>
      <c r="Q26" s="182"/>
      <c r="R26" s="92">
        <v>1000</v>
      </c>
      <c r="S26" s="92">
        <f t="shared" si="3"/>
        <v>4181.9148936170213</v>
      </c>
      <c r="T26" s="92">
        <f t="shared" si="3"/>
        <v>327.65957446808511</v>
      </c>
      <c r="U26" s="92">
        <f t="shared" si="4"/>
        <v>5509.5744680851067</v>
      </c>
    </row>
    <row r="27" spans="1:27" x14ac:dyDescent="0.35">
      <c r="A27" s="88" t="s">
        <v>176</v>
      </c>
      <c r="B27">
        <v>8</v>
      </c>
      <c r="C27">
        <v>1</v>
      </c>
      <c r="D27" s="92">
        <f t="shared" si="0"/>
        <v>438.29787234042556</v>
      </c>
      <c r="E27" s="92"/>
      <c r="F27" s="92"/>
      <c r="G27" s="110"/>
      <c r="I27" s="92">
        <v>1000</v>
      </c>
      <c r="J27" s="92">
        <f t="shared" si="1"/>
        <v>872.9078014184397</v>
      </c>
      <c r="K27" s="92">
        <f t="shared" si="1"/>
        <v>65.531914893617028</v>
      </c>
      <c r="L27" s="92">
        <f t="shared" si="2"/>
        <v>1938.4397163120568</v>
      </c>
      <c r="Q27" s="182"/>
      <c r="R27" s="92">
        <v>1000</v>
      </c>
      <c r="S27" s="92">
        <f t="shared" si="3"/>
        <v>836.38297872340422</v>
      </c>
      <c r="T27" s="92">
        <f t="shared" si="3"/>
        <v>65.531914893617028</v>
      </c>
      <c r="U27" s="92">
        <f t="shared" si="4"/>
        <v>1901.9148936170213</v>
      </c>
    </row>
    <row r="28" spans="1:27" x14ac:dyDescent="0.35">
      <c r="A28" s="88" t="s">
        <v>182</v>
      </c>
      <c r="B28">
        <v>12</v>
      </c>
      <c r="C28">
        <v>6</v>
      </c>
      <c r="D28" s="92">
        <f t="shared" si="0"/>
        <v>2629.7872340425533</v>
      </c>
      <c r="E28" s="92"/>
      <c r="F28" s="92"/>
      <c r="G28" s="110"/>
      <c r="I28" s="92">
        <v>1000</v>
      </c>
      <c r="J28" s="92">
        <f t="shared" si="1"/>
        <v>5237.4468085106382</v>
      </c>
      <c r="K28" s="92">
        <f t="shared" si="1"/>
        <v>393.19148936170217</v>
      </c>
      <c r="L28" s="92">
        <f t="shared" si="2"/>
        <v>6630.6382978723404</v>
      </c>
      <c r="Q28" s="182"/>
      <c r="R28" s="92">
        <v>1000</v>
      </c>
      <c r="S28" s="92">
        <f t="shared" si="3"/>
        <v>5018.2978723404249</v>
      </c>
      <c r="T28" s="92">
        <f t="shared" si="3"/>
        <v>393.19148936170217</v>
      </c>
      <c r="U28" s="92">
        <f t="shared" si="4"/>
        <v>6411.4893617021271</v>
      </c>
    </row>
    <row r="29" spans="1:27" x14ac:dyDescent="0.35">
      <c r="A29" s="91" t="s">
        <v>177</v>
      </c>
      <c r="B29">
        <v>5</v>
      </c>
      <c r="C29">
        <v>5</v>
      </c>
      <c r="D29" s="92">
        <f t="shared" si="0"/>
        <v>2191.489361702128</v>
      </c>
      <c r="E29" s="92"/>
      <c r="F29" s="92"/>
      <c r="G29" s="112"/>
      <c r="H29" s="89"/>
      <c r="I29" s="92">
        <v>1000</v>
      </c>
      <c r="J29" s="92">
        <f t="shared" si="1"/>
        <v>4364.5390070921985</v>
      </c>
      <c r="K29" s="92">
        <f t="shared" si="1"/>
        <v>327.65957446808511</v>
      </c>
      <c r="L29" s="92">
        <f t="shared" si="2"/>
        <v>5692.1985815602839</v>
      </c>
      <c r="Q29" s="184"/>
      <c r="R29" s="92">
        <v>1000</v>
      </c>
      <c r="S29" s="92">
        <f t="shared" si="3"/>
        <v>4181.9148936170213</v>
      </c>
      <c r="T29" s="92">
        <f t="shared" si="3"/>
        <v>327.65957446808511</v>
      </c>
      <c r="U29" s="92">
        <f t="shared" si="4"/>
        <v>5509.5744680851067</v>
      </c>
    </row>
    <row r="30" spans="1:27" x14ac:dyDescent="0.35">
      <c r="A30" s="28"/>
      <c r="D30" s="95">
        <f>SUM(D12:D29)</f>
        <v>61800.000000000015</v>
      </c>
      <c r="E30" s="95"/>
      <c r="F30" s="95"/>
      <c r="G30" s="110"/>
      <c r="I30" s="95">
        <f>SUM(I12:I29)+I6+I32</f>
        <v>20000</v>
      </c>
      <c r="J30" s="95">
        <f>SUM(J12:J29)</f>
        <v>123080.00000000001</v>
      </c>
      <c r="K30" s="95">
        <f>SUM(K12:K29)</f>
        <v>9240</v>
      </c>
      <c r="L30" s="95">
        <f>SUM(L12:L29)</f>
        <v>150319.99999999997</v>
      </c>
      <c r="M30" t="s">
        <v>253</v>
      </c>
      <c r="Q30" s="182"/>
      <c r="R30" s="95">
        <f>SUM(R12:R29)+R6+R32</f>
        <v>20000</v>
      </c>
      <c r="S30" s="95">
        <f>SUM(S12:S29)</f>
        <v>117930.00000000001</v>
      </c>
      <c r="T30" s="95">
        <f>SUM(T12:T29)</f>
        <v>9240</v>
      </c>
      <c r="U30" s="95">
        <f>SUM(U12:U29)</f>
        <v>145169.99999999997</v>
      </c>
      <c r="V30" t="s">
        <v>253</v>
      </c>
    </row>
    <row r="31" spans="1:27" x14ac:dyDescent="0.35">
      <c r="A31" s="86" t="s">
        <v>178</v>
      </c>
      <c r="G31" s="110"/>
      <c r="Q31" s="182"/>
    </row>
    <row r="32" spans="1:27" x14ac:dyDescent="0.35">
      <c r="A32" s="28" t="s">
        <v>179</v>
      </c>
      <c r="G32" s="110"/>
      <c r="I32" s="92">
        <v>1000</v>
      </c>
      <c r="Q32" s="182"/>
      <c r="R32" s="92">
        <v>1000</v>
      </c>
    </row>
    <row r="33" spans="1:21" x14ac:dyDescent="0.35">
      <c r="A33" s="86"/>
      <c r="E33" s="89"/>
      <c r="G33" s="110"/>
      <c r="I33" s="92"/>
      <c r="J33" s="95"/>
      <c r="K33" s="95"/>
      <c r="L33" s="95"/>
      <c r="Q33" s="182"/>
      <c r="R33" s="92"/>
      <c r="S33" s="95"/>
      <c r="T33" s="95"/>
      <c r="U33" s="95"/>
    </row>
    <row r="34" spans="1:21" x14ac:dyDescent="0.35">
      <c r="A34" s="86" t="s">
        <v>180</v>
      </c>
      <c r="G34" s="110"/>
      <c r="Q34" s="182"/>
    </row>
    <row r="35" spans="1:21" x14ac:dyDescent="0.35">
      <c r="A35" s="88" t="s">
        <v>181</v>
      </c>
      <c r="E35" s="89"/>
      <c r="G35" s="110"/>
      <c r="Q35" s="182"/>
    </row>
    <row r="36" spans="1:21" x14ac:dyDescent="0.35">
      <c r="A36" s="88" t="s">
        <v>183</v>
      </c>
      <c r="G36" s="110"/>
      <c r="Q36" s="182"/>
    </row>
    <row r="37" spans="1:21" x14ac:dyDescent="0.35">
      <c r="A37" s="88" t="s">
        <v>184</v>
      </c>
      <c r="G37" s="110"/>
      <c r="Q37" s="182"/>
    </row>
    <row r="38" spans="1:21" x14ac:dyDescent="0.35">
      <c r="A38" s="88" t="s">
        <v>185</v>
      </c>
      <c r="G38" s="110"/>
      <c r="Q38" s="182"/>
    </row>
    <row r="39" spans="1:21" x14ac:dyDescent="0.35">
      <c r="A39" s="87"/>
    </row>
    <row r="40" spans="1:21" x14ac:dyDescent="0.35">
      <c r="A40" s="86" t="s">
        <v>186</v>
      </c>
    </row>
    <row r="41" spans="1:21" x14ac:dyDescent="0.35">
      <c r="A41" s="28" t="s">
        <v>187</v>
      </c>
    </row>
    <row r="42" spans="1:21" x14ac:dyDescent="0.35">
      <c r="A42" s="28" t="s">
        <v>188</v>
      </c>
      <c r="E42" s="90"/>
    </row>
  </sheetData>
  <mergeCells count="6">
    <mergeCell ref="R1:U1"/>
    <mergeCell ref="R2:U3"/>
    <mergeCell ref="D1:G1"/>
    <mergeCell ref="I1:L1"/>
    <mergeCell ref="I2:L3"/>
    <mergeCell ref="D2:G3"/>
  </mergeCells>
  <pageMargins left="0.7" right="0.7" top="0.78740157499999996" bottom="0.78740157499999996" header="0.3" footer="0.3"/>
  <pageSetup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fa68289f-e0fb-49d0-afb0-3987c6d5665b">
      <UserInfo>
        <DisplayName>Greta Heydenrych</DisplayName>
        <AccountId>9</AccountId>
        <AccountType/>
      </UserInfo>
      <UserInfo>
        <DisplayName>Tammy Bridges</DisplayName>
        <AccountId>14</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25CA3D00C3A8B4DBFF3725EA5C0992E" ma:contentTypeVersion="9" ma:contentTypeDescription="Create a new document." ma:contentTypeScope="" ma:versionID="2b308147950a1c600106117f79332b22">
  <xsd:schema xmlns:xsd="http://www.w3.org/2001/XMLSchema" xmlns:xs="http://www.w3.org/2001/XMLSchema" xmlns:p="http://schemas.microsoft.com/office/2006/metadata/properties" xmlns:ns2="1fddab15-99c0-4019-8e3c-754531690671" xmlns:ns3="fa68289f-e0fb-49d0-afb0-3987c6d5665b" targetNamespace="http://schemas.microsoft.com/office/2006/metadata/properties" ma:root="true" ma:fieldsID="141711153a1e6b9e57a6895d4ef82f4b" ns2:_="" ns3:_="">
    <xsd:import namespace="1fddab15-99c0-4019-8e3c-754531690671"/>
    <xsd:import namespace="fa68289f-e0fb-49d0-afb0-3987c6d5665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ddab15-99c0-4019-8e3c-7545316906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68289f-e0fb-49d0-afb0-3987c6d5665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003CE62-B9F9-4911-BBC3-3C409E2A88CB}">
  <ds:schemaRefs>
    <ds:schemaRef ds:uri="http://schemas.microsoft.com/sharepoint/v3/contenttype/forms"/>
  </ds:schemaRefs>
</ds:datastoreItem>
</file>

<file path=customXml/itemProps2.xml><?xml version="1.0" encoding="utf-8"?>
<ds:datastoreItem xmlns:ds="http://schemas.openxmlformats.org/officeDocument/2006/customXml" ds:itemID="{7BF2E67F-1D02-4928-8015-048D010C849D}">
  <ds:schemaRefs>
    <ds:schemaRef ds:uri="http://schemas.microsoft.com/office/2006/documentManagement/types"/>
    <ds:schemaRef ds:uri="http://schemas.openxmlformats.org/package/2006/metadata/core-properties"/>
    <ds:schemaRef ds:uri="http://purl.org/dc/dcmitype/"/>
    <ds:schemaRef ds:uri="http://purl.org/dc/elements/1.1/"/>
    <ds:schemaRef ds:uri="http://schemas.microsoft.com/office/2006/metadata/properties"/>
    <ds:schemaRef ds:uri="fa68289f-e0fb-49d0-afb0-3987c6d5665b"/>
    <ds:schemaRef ds:uri="http://purl.org/dc/terms/"/>
    <ds:schemaRef ds:uri="http://schemas.microsoft.com/office/infopath/2007/PartnerControls"/>
    <ds:schemaRef ds:uri="1fddab15-99c0-4019-8e3c-754531690671"/>
    <ds:schemaRef ds:uri="http://www.w3.org/XML/1998/namespace"/>
  </ds:schemaRefs>
</ds:datastoreItem>
</file>

<file path=customXml/itemProps3.xml><?xml version="1.0" encoding="utf-8"?>
<ds:datastoreItem xmlns:ds="http://schemas.openxmlformats.org/officeDocument/2006/customXml" ds:itemID="{3458B1F3-7B0D-4D69-9027-A29BC5E674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ddab15-99c0-4019-8e3c-754531690671"/>
    <ds:schemaRef ds:uri="fa68289f-e0fb-49d0-afb0-3987c6d566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read_me</vt:lpstr>
      <vt:lpstr>Condensed</vt:lpstr>
      <vt:lpstr>Complete</vt:lpstr>
      <vt:lpstr>Assignable_vs_Budgeted_allocati</vt:lpstr>
      <vt:lpstr>Per_body_25%_SB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Greta Heydenrych</dc:creator>
  <cp:keywords/>
  <dc:description/>
  <cp:lastModifiedBy>Greta Heydenrych</cp:lastModifiedBy>
  <cp:revision/>
  <dcterms:created xsi:type="dcterms:W3CDTF">2023-02-28T15:46:51Z</dcterms:created>
  <dcterms:modified xsi:type="dcterms:W3CDTF">2023-10-06T08:09:12Z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0x010100125CA3D00C3A8B4DBFF3725EA5C0992E</vt:lpwstr>
  </property>
</Properties>
</file>